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20250" windowHeight="12210" tabRatio="1000" activeTab="2"/>
  </bookViews>
  <sheets>
    <sheet name="Maßnahmen_091215" sheetId="1" r:id="rId1"/>
    <sheet name="Liste E-S-1" sheetId="2" r:id="rId2"/>
    <sheet name="Liste E-P-1" sheetId="3" r:id="rId3"/>
    <sheet name="Liste E-P-2" sheetId="4" r:id="rId4"/>
    <sheet name="Liste Bau-S-1" sheetId="5" r:id="rId5"/>
    <sheet name="Liste B-S-6" sheetId="6" r:id="rId6"/>
    <sheet name="Liste B-P-1" sheetId="7" r:id="rId7"/>
    <sheet name="Liste Z-S-8" sheetId="8" r:id="rId8"/>
    <sheet name="Liste E-P-4" sheetId="9" r:id="rId9"/>
    <sheet name="Liste E-P-5" sheetId="10" r:id="rId10"/>
    <sheet name="Liste B-S-8" sheetId="11" r:id="rId11"/>
  </sheets>
  <definedNames/>
  <calcPr fullCalcOnLoad="1"/>
</workbook>
</file>

<file path=xl/sharedStrings.xml><?xml version="1.0" encoding="utf-8"?>
<sst xmlns="http://schemas.openxmlformats.org/spreadsheetml/2006/main" count="849" uniqueCount="343">
  <si>
    <t>Bau</t>
  </si>
  <si>
    <t>Ausgangslage</t>
  </si>
  <si>
    <t>Schnelles Fahren, geringer Abstand, Nässe, Akzeptanz</t>
  </si>
  <si>
    <t xml:space="preserve">B/S/5: Anordnung von Lkw-Überholverboten </t>
  </si>
  <si>
    <t>Bau/S/1: Profilierte Randmarkierungen</t>
  </si>
  <si>
    <t>Ermüdung und Unaufmerksamkeit</t>
  </si>
  <si>
    <t>Engpassanalyse</t>
  </si>
  <si>
    <t>Unangepasste Sicherheitsabstände</t>
  </si>
  <si>
    <t>Fahrstreifenwechsel/-fehler</t>
  </si>
  <si>
    <t xml:space="preserve">Z/S/2: Baustellenmanagement </t>
  </si>
  <si>
    <t xml:space="preserve">Z/S/3: Reißverschlussverfahren vor Baustellen  „erzwingen“ </t>
  </si>
  <si>
    <t xml:space="preserve">Z/S/4: Mobile Stauwarnanlagen </t>
  </si>
  <si>
    <t>Z/S/1: Öffentlichkeitsarbeit, Verkehrserziehung, Infos VBA</t>
  </si>
  <si>
    <t>Baustellen, Auffahrunfälle Stauende Lkw</t>
  </si>
  <si>
    <t>Auffahrunfälle Stauende, Leistungsfähigkeitsbeschränkung</t>
  </si>
  <si>
    <t>Verkehrssicherheit allgemein</t>
  </si>
  <si>
    <t>Maßnahmen</t>
  </si>
  <si>
    <t>Einfahrende  Fahrzeugpulks bei hohen Verkehrsstärken</t>
  </si>
  <si>
    <t>B/S/2: Geschwindigkeitskontrollen, Enforcement</t>
  </si>
  <si>
    <t xml:space="preserve">B/S/3: Section Control </t>
  </si>
  <si>
    <t xml:space="preserve">B/S/4: Beschränkung der zulässigen Höchstgeschwindigkeit VBA (Nässe) </t>
  </si>
  <si>
    <t>Strecke</t>
  </si>
  <si>
    <t>kurzfristig</t>
  </si>
  <si>
    <t>mittelfristig</t>
  </si>
  <si>
    <t>langfristig</t>
  </si>
  <si>
    <t>gering</t>
  </si>
  <si>
    <t>mittel</t>
  </si>
  <si>
    <t>hoch</t>
  </si>
  <si>
    <t>sehr hoch</t>
  </si>
  <si>
    <t>Verkehrssicherheit allgemein, Störfallmanagement</t>
  </si>
  <si>
    <t>Maßnahmen für einen sicheren und leistungsfähigen Verkehrsablauf auf der A2 in Niedersachsen</t>
  </si>
  <si>
    <t>punktuell</t>
  </si>
  <si>
    <t>B/S/1: Qualitätsanalyse und -Management der VBA</t>
  </si>
  <si>
    <t>Priorisierung - Ort</t>
  </si>
  <si>
    <t>Untersuchungsbedarf</t>
  </si>
  <si>
    <t>BS Nord (hohe Belastung und hohe Unfalldichte) VBA- 
Bereich BS bis WOB-Koenigslutter</t>
  </si>
  <si>
    <t>Voraussetzung: Klärung rechtlicher Voraussetzungen</t>
  </si>
  <si>
    <t>Voraussetzung: Funktionieren von B/S/1</t>
  </si>
  <si>
    <t>VBA-Bereich</t>
  </si>
  <si>
    <t>gesamter Bereich</t>
  </si>
  <si>
    <t>kurzfrisitg</t>
  </si>
  <si>
    <t>Trassierungsparameter im Grenzbereich</t>
  </si>
  <si>
    <t>Abkommens-Unfälle (besonders bei Nässe und überhöhte Geschwindigkeit)</t>
  </si>
  <si>
    <t>Entwurf</t>
  </si>
  <si>
    <t>Betrieb</t>
  </si>
  <si>
    <t>Z/S/5: LKW-Kontrollen</t>
  </si>
  <si>
    <t>Z/S/6: Störfallmanagement</t>
  </si>
  <si>
    <t>Z/S/7: Alkoholkontrollen</t>
  </si>
  <si>
    <t xml:space="preserve">Z/S/9: Abstandskontrollen (durch Polizei) </t>
  </si>
  <si>
    <t>Zusätzliche</t>
  </si>
  <si>
    <t>Leistungsfähigkeit - Engpassanalyse</t>
  </si>
  <si>
    <r>
      <t xml:space="preserve">Umsetzung </t>
    </r>
    <r>
      <rPr>
        <b/>
        <vertAlign val="superscript"/>
        <sz val="12"/>
        <color indexed="8"/>
        <rFont val="Arial"/>
        <family val="2"/>
      </rPr>
      <t>1)</t>
    </r>
  </si>
  <si>
    <r>
      <t xml:space="preserve">Aufwand </t>
    </r>
    <r>
      <rPr>
        <b/>
        <vertAlign val="superscript"/>
        <sz val="12"/>
        <color indexed="8"/>
        <rFont val="Arial"/>
        <family val="2"/>
      </rPr>
      <t>2)</t>
    </r>
  </si>
  <si>
    <t>Sicherheit - Unfälle / Belastungsfaktoren</t>
  </si>
  <si>
    <r>
      <t>Wirkfeld</t>
    </r>
    <r>
      <rPr>
        <b/>
        <vertAlign val="superscript"/>
        <sz val="12"/>
        <color indexed="8"/>
        <rFont val="Arial"/>
        <family val="2"/>
      </rPr>
      <t xml:space="preserve"> 3)</t>
    </r>
  </si>
  <si>
    <r>
      <t>1)</t>
    </r>
    <r>
      <rPr>
        <b/>
        <sz val="12"/>
        <color indexed="8"/>
        <rFont val="Arial"/>
        <family val="2"/>
      </rPr>
      <t xml:space="preserve"> Umsetzung</t>
    </r>
  </si>
  <si>
    <r>
      <t>2)</t>
    </r>
    <r>
      <rPr>
        <b/>
        <sz val="12"/>
        <color indexed="8"/>
        <rFont val="Arial"/>
        <family val="2"/>
      </rPr>
      <t xml:space="preserve"> Aufwand</t>
    </r>
  </si>
  <si>
    <r>
      <t>3)</t>
    </r>
    <r>
      <rPr>
        <b/>
        <sz val="12"/>
        <color indexed="8"/>
        <rFont val="Arial"/>
        <family val="2"/>
      </rPr>
      <t xml:space="preserve"> Wirkfeld</t>
    </r>
  </si>
  <si>
    <t>mittel- / langfristig</t>
  </si>
  <si>
    <t>kurz- / mittelfristig</t>
  </si>
  <si>
    <t>hoch / sehr hoch</t>
  </si>
  <si>
    <t>mittel / hoch</t>
  </si>
  <si>
    <t>gering / mittel</t>
  </si>
  <si>
    <t>U_Kod.</t>
  </si>
  <si>
    <t>A_Kod.</t>
  </si>
  <si>
    <t>W_Kod.</t>
  </si>
  <si>
    <t>keine Priorisierung TuR</t>
  </si>
  <si>
    <t>Liste Bau/S/1</t>
  </si>
  <si>
    <t>Liste (Bau/S/1)</t>
  </si>
  <si>
    <t>Raum H und Raum BS</t>
  </si>
  <si>
    <t>TuR Anlagen allgemein</t>
  </si>
  <si>
    <t>sehr kurzfristig</t>
  </si>
  <si>
    <t>&lt; 1 Jahr</t>
  </si>
  <si>
    <t>E/P/1: Verlängerung von Ein- und Ausfahrten</t>
  </si>
  <si>
    <t xml:space="preserve">B/P/1: Zuflusssteuerung </t>
  </si>
  <si>
    <t>B/S/8: Dynamische Seitenstreifenfreigabe</t>
  </si>
  <si>
    <t>Liste B/S/6</t>
  </si>
  <si>
    <t>B/S/7: Ausstattung kritischer Punkte mit Videokameras zum Verkehrs- und Störfallmanagement</t>
  </si>
  <si>
    <t>Zusammenfassung Engpassanalyse A2</t>
  </si>
  <si>
    <t>Fahrtrichtung Berlin</t>
  </si>
  <si>
    <t>von km</t>
  </si>
  <si>
    <t>bis km</t>
  </si>
  <si>
    <t>Kapazität</t>
  </si>
  <si>
    <t>Bemessungs-verkehrsstärke</t>
  </si>
  <si>
    <t>SV-Anteil</t>
  </si>
  <si>
    <t>Auslastung</t>
  </si>
  <si>
    <t>QSV</t>
  </si>
  <si>
    <t>AS H-Herrenhausen- Dreieck H-West</t>
  </si>
  <si>
    <t>F</t>
  </si>
  <si>
    <t>AS H/Langenhagen -  AS H-Bothfeld</t>
  </si>
  <si>
    <t>E</t>
  </si>
  <si>
    <t>AS Wunstorf-Luthe - AS Garbsen</t>
  </si>
  <si>
    <t>AK H-Ost- AS Lehrte</t>
  </si>
  <si>
    <t>D</t>
  </si>
  <si>
    <t>AS Garbsen- AS H-Herrenhausen</t>
  </si>
  <si>
    <t>AS BS-Hafen - AK BS-Nord</t>
  </si>
  <si>
    <t>AK BS-Nord - AS BS-Flughafen</t>
  </si>
  <si>
    <t>AS H-Bothfeld - AS H-Lahe</t>
  </si>
  <si>
    <t>AS Königslutter- AS Rennau</t>
  </si>
  <si>
    <t>AD H-West -  AS H/Langenhagen</t>
  </si>
  <si>
    <t>AS Helmstedt West - AS Helmstedt Zentrum</t>
  </si>
  <si>
    <t>C</t>
  </si>
  <si>
    <t>AS BS-Watenbüttel - AS BS-Hafen</t>
  </si>
  <si>
    <t>AS Rennau - AS Helmstedt West</t>
  </si>
  <si>
    <t>AS Bad Eilsen - AS Rehren</t>
  </si>
  <si>
    <t>Nordrhein- Westfalen - Bad Eilsen</t>
  </si>
  <si>
    <t>AS Helmstedt Zentrum - Sachsen-Anhalt</t>
  </si>
  <si>
    <t>AS Lehrte Ost - AS Hämeler Wald</t>
  </si>
  <si>
    <t>AS BS-Flughafen - AS BS-Ost</t>
  </si>
  <si>
    <t>AS Rehren- AS Lauenau</t>
  </si>
  <si>
    <t>AS Wunstorf Kolenfeld -  AS Wunstorf-Luthe</t>
  </si>
  <si>
    <t>AS Lehrte - AS Lehrte Ost</t>
  </si>
  <si>
    <t>AS Bad Nenndorf -  AS Wunstorf-Kolenfeld</t>
  </si>
  <si>
    <t>AS Peine-Ost- AS BS- Watenbüttel</t>
  </si>
  <si>
    <t>AS Lauenau- AS Bad Nenndorf</t>
  </si>
  <si>
    <t>AS Hämeler Wald - AS Peine</t>
  </si>
  <si>
    <t>AK H-Buchholz - AK H-Ost</t>
  </si>
  <si>
    <t>AS BS-Ost- AK WOB/Königslutter</t>
  </si>
  <si>
    <t>AS Peine-AS Peine -Ost</t>
  </si>
  <si>
    <t>AS H-Lahe - AK H-Buchholz</t>
  </si>
  <si>
    <t>B</t>
  </si>
  <si>
    <t>Fahrtrichtung Dortmund</t>
  </si>
  <si>
    <t>Liste E/P/5</t>
  </si>
  <si>
    <t>Element</t>
  </si>
  <si>
    <t>Knotenpunkt</t>
  </si>
  <si>
    <t>Maßnahme</t>
  </si>
  <si>
    <t>Überlastung (über QSV D 2025) [Kfz/h]</t>
  </si>
  <si>
    <t>Überlastete Elemente</t>
  </si>
  <si>
    <t>2. Verteilerfahrbahn Richtung Berlin</t>
  </si>
  <si>
    <t>1. Verflechtungsstrecke Richtung Berlin</t>
  </si>
  <si>
    <t>3. Verteilerfahrbahn Richtung Berlin</t>
  </si>
  <si>
    <t>Zuflusssteuerung von Norden Richtung Berlin</t>
  </si>
  <si>
    <t>Summe Überlastung [Kfz/h]</t>
  </si>
  <si>
    <t>1. Ausfahrt Richtung Dortmund</t>
  </si>
  <si>
    <t>Typ A2 zu Typ A4</t>
  </si>
  <si>
    <t>Typ A1 zu Typ A2</t>
  </si>
  <si>
    <t>1. Ausfahrt Richtung Berlin</t>
  </si>
  <si>
    <t>Typ A2 zu Typ A3</t>
  </si>
  <si>
    <t>2. Verteilerfahrbahn Richtung Dortmund</t>
  </si>
  <si>
    <t>1. Einfahrt Richtung Dortmund</t>
  </si>
  <si>
    <t>2. Ausfahrt Richtung Berlin</t>
  </si>
  <si>
    <t>Verbindungsrampe A391 Süd Richtung Berlin</t>
  </si>
  <si>
    <t>zweistreifig ausbauen</t>
  </si>
  <si>
    <t>2. Einfahrt Richtung Berlin</t>
  </si>
  <si>
    <t>Typ E1 zu Typ E4</t>
  </si>
  <si>
    <t>keine genauen Daten</t>
  </si>
  <si>
    <t>Liste (E/S/1)</t>
  </si>
  <si>
    <t>Fahrstreifenwechselverbote</t>
  </si>
  <si>
    <t>PWC Godshorn</t>
  </si>
  <si>
    <t>TuR Garbsen</t>
  </si>
  <si>
    <t>km 266-267</t>
  </si>
  <si>
    <t>AS Rehren</t>
  </si>
  <si>
    <t>Liste E/S/1</t>
  </si>
  <si>
    <t>Profilierte Randmarkierungen</t>
  </si>
  <si>
    <t>TuR Zweidorfer Holz</t>
  </si>
  <si>
    <t>Liste B/S/8</t>
  </si>
  <si>
    <t>Mittelwert = Umsetzung + Aufwand + (2*Wirkfeld)</t>
  </si>
  <si>
    <t>AS Hannover/Langenhagen</t>
  </si>
  <si>
    <t>AK Braunschweig-Nord</t>
  </si>
  <si>
    <t>AK Hannover-Buchholz</t>
  </si>
  <si>
    <t>AS Hannover-Herrenhausen</t>
  </si>
  <si>
    <t>AS Hannover-Lahe</t>
  </si>
  <si>
    <t>AK Hannover-Ost</t>
  </si>
  <si>
    <t>AK Wolfsburg/Königslutter</t>
  </si>
  <si>
    <t>AK BS-Nord</t>
  </si>
  <si>
    <t>AS H-Buchholz</t>
  </si>
  <si>
    <t>AS H-Lahe / Varrelheide</t>
  </si>
  <si>
    <t>AD H-West</t>
  </si>
  <si>
    <t xml:space="preserve">WOB/Koenigslutter </t>
  </si>
  <si>
    <t>AS BS-Flughafen</t>
  </si>
  <si>
    <t>Liste B/P/1</t>
  </si>
  <si>
    <t>Untersuchungsbedarf vorhanden, z.B. auch hinsichtlich des Zusammenwirkens baulicher, betrieblicher Maßnahmen mit Potentialen von Fahrerassistenz</t>
  </si>
  <si>
    <t>AK WOB Koenigslutter</t>
  </si>
  <si>
    <t>AS H Herrenhausen</t>
  </si>
  <si>
    <t>AK BS Nord</t>
  </si>
  <si>
    <t>AD H West</t>
  </si>
  <si>
    <t>AK H Ost</t>
  </si>
  <si>
    <t>AK BS Nord (Auffahrtsbereich)</t>
  </si>
  <si>
    <t>TuR Zweidorfer Holz (Abfahrtsbereich)</t>
  </si>
  <si>
    <t>AS Garbsen</t>
  </si>
  <si>
    <t>AS Wunstorf-Kolenfeld</t>
  </si>
  <si>
    <t>P Bad Nenndorf</t>
  </si>
  <si>
    <t>AS Lauenau</t>
  </si>
  <si>
    <t>TuR Auetal Süd</t>
  </si>
  <si>
    <t>AS Bad Eilsen</t>
  </si>
  <si>
    <t>ab km 244 bis km 279</t>
  </si>
  <si>
    <t>Richtung B</t>
  </si>
  <si>
    <t>Unfälle insgesamt</t>
  </si>
  <si>
    <t>Häufigkeit Auffahrunfälle</t>
  </si>
  <si>
    <t>km 146,7-146,3 (PWC Uhry)</t>
  </si>
  <si>
    <t>km 148,5-149,1 (AS Königslutter)</t>
  </si>
  <si>
    <t>km 151,1-151,3</t>
  </si>
  <si>
    <t>km 152,9-153,3</t>
  </si>
  <si>
    <t>km 155,3-155,7 (AK WOB)</t>
  </si>
  <si>
    <t>km 161,5-162,1 (AS BS Ost)</t>
  </si>
  <si>
    <t>Richtung DO</t>
  </si>
  <si>
    <t>km 153,4-153,7 (AK WOB)</t>
  </si>
  <si>
    <t>km 156,8-157,2</t>
  </si>
  <si>
    <t>% Auffahrunfälle von Unfallart</t>
  </si>
  <si>
    <t>Kuppen Richtung Dortmund</t>
  </si>
  <si>
    <t>Kuppen Richtung Berlin</t>
  </si>
  <si>
    <t>Liste Z/S/8</t>
  </si>
  <si>
    <r>
      <t>Priorität</t>
    </r>
    <r>
      <rPr>
        <b/>
        <vertAlign val="superscript"/>
        <sz val="12"/>
        <color indexed="8"/>
        <rFont val="Arial"/>
        <family val="2"/>
      </rPr>
      <t xml:space="preserve"> 4)</t>
    </r>
  </si>
  <si>
    <r>
      <t>4)</t>
    </r>
    <r>
      <rPr>
        <b/>
        <sz val="12"/>
        <color indexed="8"/>
        <rFont val="Arial"/>
        <family val="2"/>
      </rPr>
      <t xml:space="preserve"> Priorität</t>
    </r>
  </si>
  <si>
    <t>Aufwand Begründung / Querverweis</t>
  </si>
  <si>
    <t>Minimum</t>
  </si>
  <si>
    <t>geringe Priorität</t>
  </si>
  <si>
    <t>Maximum</t>
  </si>
  <si>
    <t>sehr hohe Priorität</t>
  </si>
  <si>
    <t>Liste E/P/1</t>
  </si>
  <si>
    <t>Knotenpunkt / Abschnitt</t>
  </si>
  <si>
    <t>Richtung</t>
  </si>
  <si>
    <t>Geometrie</t>
  </si>
  <si>
    <t>vermeidbare Unfallkosten im Gesamtabschnitt [€/Jahr]</t>
  </si>
  <si>
    <t>Unfalldichte [U/(km*Jahr)]</t>
  </si>
  <si>
    <t>Maßnahmenbeschreibung</t>
  </si>
  <si>
    <t>Bemerkung</t>
  </si>
  <si>
    <t>AK Braunschweig-Nord und AS Braunschweig Flughafen</t>
  </si>
  <si>
    <t>Dortmund</t>
  </si>
  <si>
    <t>zu kurze VS und BS</t>
  </si>
  <si>
    <t>bauliche Verlängerung aller Streifen auf mind. 250 m effektive Länge</t>
  </si>
  <si>
    <t>s. Maßnahmenempfehlung E-P-5</t>
  </si>
  <si>
    <t>PWC Bad Nenndorf und AS Bad Nenndorf</t>
  </si>
  <si>
    <t>Berlin</t>
  </si>
  <si>
    <t>zu kurze BS</t>
  </si>
  <si>
    <t>bauliche Verlängerung der Beschleunigungsstreifen auf mind. 250 m effektive Länge</t>
  </si>
  <si>
    <t>AS Braunschweig-Ost und PWC Essehof</t>
  </si>
  <si>
    <t>alternativ: Umbau AS BS-Ost auf Einfahrt-Typ E4 und Ausfahrt-Typ A3</t>
  </si>
  <si>
    <t>zu kurzer BS</t>
  </si>
  <si>
    <t>bauliche Verlängerung des Beschleunigungsstreifens auf mind. 250 m effektive Länge</t>
  </si>
  <si>
    <t>T+R Zweidorfer Holz</t>
  </si>
  <si>
    <t>zu kurzer VS und BS</t>
  </si>
  <si>
    <t>bauliche Verlängerung der Streifen auf mind. 250 m effektive Länge</t>
  </si>
  <si>
    <t>AS Peine-Ost</t>
  </si>
  <si>
    <t>schlechte Sicht auf baulich getrennten Beschleunigungsstreifen</t>
  </si>
  <si>
    <t>Verlängerung der durchgezogenen Markierung (Verbesserung der Sichtbeziehungen)</t>
  </si>
  <si>
    <t>Länge Beschleunigungsstreifen wurde offenbar unlängst angepasst, Verschwenkungsmaß der Parallelfahrbahn evtl. verringern</t>
  </si>
  <si>
    <t>AS Braunschweig-Flughafen</t>
  </si>
  <si>
    <t>AS Braunschweig-Ost</t>
  </si>
  <si>
    <t>AS Helmstedt-Zentrum und T+R Helmstedt</t>
  </si>
  <si>
    <t>Helmstedt-West</t>
  </si>
  <si>
    <t>AS Rennau</t>
  </si>
  <si>
    <t>AK Braunschweig-Nord, AS Hannover-Bothfeld, PWC Vahrenheide, AS Hannover-Langenhagen</t>
  </si>
  <si>
    <t>zusammen 311.260</t>
  </si>
  <si>
    <t>überdurchschnittlich</t>
  </si>
  <si>
    <t>PWC Varrelheide</t>
  </si>
  <si>
    <t>zu kurzer VS</t>
  </si>
  <si>
    <t>-</t>
  </si>
  <si>
    <t>bauliche Verlängerung des Verzögerungsstreifens auf mind. 250 m effektive Länge, durchgehender Verflechtungsstreifen zu AS Hannover-Lahe</t>
  </si>
  <si>
    <t xml:space="preserve">E/P/2: Bau einer durchlaufenden Verteilerfahrbahn </t>
  </si>
  <si>
    <t>E/P/4: Um- bzw. Ausbau von Knotenpunktelementen</t>
  </si>
  <si>
    <t>E/P/5: Umbau von Knotenpunktsystemen</t>
  </si>
  <si>
    <t>Liste E/P/4</t>
  </si>
  <si>
    <t>Liste Z-S-8</t>
  </si>
  <si>
    <t xml:space="preserve">Beinhaltet die Möglichkeit des Ausbaus in Richtung eines Transitfahrstreifen  </t>
  </si>
  <si>
    <t>geringer Aufwand = Umsetzung der Maßnahme durch den AG, aufbauend auf bereits vorhandener Technik;
mittlerer Aufwand = Einbezug von Folgekosten, z.B. für das Einbinden der Polizei Voraussetzung generell: B/S/1und B/S/7
Qualität VBA hoch + Kamera = geringer Aufwand
B/S/1 und B/S/11 nicht vorhanden = mittlerer  Aufwand
enthält Maßnahme E/S/1
Hinweis: automatische Kontrolle, d.h. Fokus auf Wahrnehmungsaspekt und somit Transparenz der Maßnahme</t>
  </si>
  <si>
    <t>Anschaffungskosten, Kosten Prozessentwicklung, Personalbedarf
Hinweis: Problematik der Sensorik ist bekannt</t>
  </si>
  <si>
    <t xml:space="preserve">Wirkfeld wird als gering eingeschätzt, da Hinweisschilder weniger verhaltenssteuernd wirken als Gebotsschilder, trotzdem gute Hilfe für den Fahrer z. B. bei Ortsunkenntnis </t>
  </si>
  <si>
    <t>Untersuchungsbedarf ist notwendig, z.B. hinsichtlich der Aspekte Enforcement, Akzeptanz, Verhaltensanpassung</t>
  </si>
  <si>
    <t>Untersuchungsbedarf hinsichtlich Potentialabschätzung abhängig von Verkehrsbeteiligung, Verkehrsstärke</t>
  </si>
  <si>
    <t>Verlängerung von Ein- und Ausfahrten</t>
  </si>
  <si>
    <t>Zuflusssteuerung</t>
  </si>
  <si>
    <t>Um- / Ausbau von Knotenpunktelementen</t>
  </si>
  <si>
    <t>Umbau von Knotenpunktsystemen</t>
  </si>
  <si>
    <t>Dynamische Seitenstreifenfreigabe</t>
  </si>
  <si>
    <t>v2</t>
  </si>
  <si>
    <t>Wirkfeld mittel, da insgesamt zwar wenige, dafür aber häufig schwere Unfälle vermieden werden könnten</t>
  </si>
  <si>
    <t>Begründung für Wirkfeld wie bei Z/S/2</t>
  </si>
  <si>
    <t>Begründung für Wirkfeld wie bei Z/S/5, obgleich die Unfälle häufiger zu den schweren Unfällen mit Personenschäden gehören</t>
  </si>
  <si>
    <t>Relative Risikoreduktion</t>
  </si>
  <si>
    <t>RRR% Spurwechsel</t>
  </si>
  <si>
    <t>Videoanalyse</t>
  </si>
  <si>
    <t>AS Königslutter</t>
  </si>
  <si>
    <t>AS H-Bothfeld</t>
  </si>
  <si>
    <t>AD WOB/Koenigslutter</t>
  </si>
  <si>
    <t>RRR% Geschwindigkeit</t>
  </si>
  <si>
    <t>RRR%Nässe</t>
  </si>
  <si>
    <t>RRR%Abkommen</t>
  </si>
  <si>
    <t>RRR%Nässe+Allein</t>
  </si>
  <si>
    <t>RRR%Nässe+vx</t>
  </si>
  <si>
    <t>RRR%vx+Abkommen</t>
  </si>
  <si>
    <t>35 (Abfahrtsbereich)</t>
  </si>
  <si>
    <t>Unfälle [abs]</t>
  </si>
  <si>
    <t>Unfälle [proz]</t>
  </si>
  <si>
    <t>absolute Anzahl betroffener Fälle am Unfallschwerpunkt</t>
  </si>
  <si>
    <t>ab km 241 bis km 269</t>
  </si>
  <si>
    <t>(vgl. Abbildung 2-15 im Bericht)</t>
  </si>
  <si>
    <t>1 bis 3 Jahre</t>
  </si>
  <si>
    <t>angepasste Unfallkosten</t>
  </si>
  <si>
    <t>km 267,4-267,7 (AS BS Ost)</t>
  </si>
  <si>
    <t>km 145,9-146,3</t>
  </si>
  <si>
    <t>km 266,3-266,7</t>
  </si>
  <si>
    <t>gesamt</t>
  </si>
  <si>
    <t>km 131,6-132,0</t>
  </si>
  <si>
    <t>km 138,5-138,8</t>
  </si>
  <si>
    <t>Liste E/P/2</t>
  </si>
  <si>
    <t>Liste (E/P/2)</t>
  </si>
  <si>
    <t>Bau einer durchgehenden Verteilerfahrbahn</t>
  </si>
  <si>
    <t>AS BS-Flughafen - BS Nord</t>
  </si>
  <si>
    <t>AK H Buchholz - AS H Lahe</t>
  </si>
  <si>
    <t>AD H West - AS H Herrenhausen</t>
  </si>
  <si>
    <t>AK BS-Nord - BS Flughafen</t>
  </si>
  <si>
    <r>
      <t xml:space="preserve">23 </t>
    </r>
    <r>
      <rPr>
        <sz val="9"/>
        <color indexed="8"/>
        <rFont val="Arial"/>
        <family val="2"/>
      </rPr>
      <t>(N = 68, nur ZB)</t>
    </r>
  </si>
  <si>
    <r>
      <t>40</t>
    </r>
    <r>
      <rPr>
        <sz val="9"/>
        <color indexed="8"/>
        <rFont val="Arial"/>
        <family val="2"/>
      </rPr>
      <t xml:space="preserve"> (N = 68, nur ZB)</t>
    </r>
  </si>
  <si>
    <t>absolute Anzahl</t>
  </si>
  <si>
    <t>km 268,7-269,5</t>
  </si>
  <si>
    <t>auffallige Kurven Richtung Dortmund</t>
  </si>
  <si>
    <t>km 270,1-271,2</t>
  </si>
  <si>
    <t>Häufigkeit Geschwindigkeits- und Abkommensunfälle</t>
  </si>
  <si>
    <t>% Geschwindigkeits- und Abkommensunfälle</t>
  </si>
  <si>
    <t>hohes Wirkfeld, da hoher Anteil an Auffahrunfällen</t>
  </si>
  <si>
    <r>
      <t xml:space="preserve">Potential ist schwer abzuschätzen, da es abhängig von der Verbreitung, </t>
    </r>
    <r>
      <rPr>
        <sz val="12"/>
        <rFont val="Arial"/>
        <family val="2"/>
      </rPr>
      <t>Wirkfeld betrifft v. a. schwere Unfälle mit PKW-Beteiligung (Abstandstempomaten, Unterfahrschutz)</t>
    </r>
  </si>
  <si>
    <t>da Algorithmen bereits vorhanden bzw. in Arbeit, Aufwand eher gering
Begründung für "mittleres" Wirkfeld:
hohes Potential für PKW und LKW, allerdings nur bei mittleren Verkehrsstärken, ab hoher Verkehrsstärke nimmt das Potential für LKW ab</t>
  </si>
  <si>
    <t>Beurteilung des Wirkfelds schwer, da zwar wenige Müdigkeitsunfälle von LKW-Fahrern. Wahrscheinlich hohe Dunkelziffer und unbekannte Vernetzungen zwischen Einflussfaktoren</t>
  </si>
  <si>
    <t>Aufwand gering, Wirkfeld mittel, da die meisten Spurwechselunfälle ohne Personenschäden</t>
  </si>
  <si>
    <t>Klärung bereits vorhandener Geschwindigkeitsbegrenzungen
Anmerkung: hier ist E/P/5 enthalten</t>
  </si>
  <si>
    <t>Abkommen, Warnung vor Auffahrunfälle vor Kuppe</t>
  </si>
  <si>
    <t>Auffahrunfälle, Spurwechsel, Ermüdung</t>
  </si>
  <si>
    <t>Auflösung der Verflechtungs-bereiche Richtung Berlin</t>
  </si>
  <si>
    <t>1. Verflechtungs-strecke Richtung Berlin</t>
  </si>
  <si>
    <t>2. Verflechtungs-strecke Richtung Berlin</t>
  </si>
  <si>
    <t>Verflechtungs-bereich Richtung Dortmund durch halbdirekte Führung von Ost nach Süd auflösen</t>
  </si>
  <si>
    <t>1. Verflechtungs-strecke Richtung Dortmund</t>
  </si>
  <si>
    <t>Verflechtungs-bereich Richtung Dortmund durch halbdirekte Führung von Süd nach West auflösen</t>
  </si>
  <si>
    <t>E/S/1: „Fahrstreifenwechselverbote“ nach rechts an KP</t>
  </si>
  <si>
    <t>E/S/2: Achtstreifiger Ausbau der A2</t>
  </si>
  <si>
    <t xml:space="preserve">Z/S/10: Unterstützung:  Fahrzeugtechnik,  Fahrerassistenzsystemen </t>
  </si>
  <si>
    <t>Länge [km]</t>
  </si>
  <si>
    <t>Dyn. Seitenstr.freig.</t>
  </si>
  <si>
    <t>8-Streifiger Ausbau</t>
  </si>
  <si>
    <t>AK WOB/ Königslutter- AS Königslutter</t>
  </si>
  <si>
    <t>bzgl. Umsetzung: mittelfristig, da die Standstreifenmarkierungen eine Markierungsänderung nicht hergeben, es müsste also gebaut werden</t>
  </si>
  <si>
    <t>Personalbedarf hoch, da Prozessentwicklung; allerdings geringe Anschaffungskosten
Hinweis: Problematik der Sensorik ist bekannt</t>
  </si>
  <si>
    <r>
      <t>Querverweise zu allen Maßnahmen
"Mehr agieren als reagieren";</t>
    </r>
    <r>
      <rPr>
        <sz val="12"/>
        <rFont val="Arial"/>
        <family val="2"/>
      </rPr>
      <t xml:space="preserve"> Wirkfeld der Maßnahme wird als gering eingeschätzt, da über Pressemitteilungen nicht alle Fahrer erreichbar; zudem bewirken allgemeine Appelle seltener Verhaltensänderungen als direkte Ansprachen und sind weiterhin nicht mit (negativen) Konsequenzen im Gegensatz zu Geldbußen infolge von Geschwindigkeitsübertretungen verbunden; trotzdem sinnvolle Maßnahme, um Informationen zu verbreiten (wichtige Vorbedingung für Verhaltensänderungen)</t>
    </r>
  </si>
  <si>
    <t>Wirkfeld mittel, da Potenzial an Baustellen zwar hoch, d. h. es gab sehr viele vermeidbare Unfälle; diese sind jedoch zum großen Teil auf eine bestimmte Baustelle zurückführbar, zudem lassen sich mit Baustellenmanagement auch nicht alle Baustellenunfälle vermeiden</t>
  </si>
  <si>
    <t>Einfluss der Maßnahme auf die Unfallvermeidung gering; da Anteil der betroffenen Unfälle auch recht klein ist, darunter viele Sachschäden</t>
  </si>
  <si>
    <t>3 bis 10 Jahre</t>
  </si>
  <si>
    <t>&gt; 10 Jahre</t>
  </si>
  <si>
    <t>B/S/6: Geschwindigkeitsbeschränkungen in Ausfahrsbereichen / Verbindungsrampen</t>
  </si>
  <si>
    <t>Geschwindigkeitsbeschränkungen</t>
  </si>
  <si>
    <t>Z/S/8: Kurventafeln, Auffahrunfallwarnung</t>
  </si>
  <si>
    <t>Kurventafeln, Auffahrunfallwarnung</t>
  </si>
  <si>
    <t xml:space="preserve">E/P/3: Bau von Lkw-Parkständen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</si>
</sst>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  <numFmt numFmtId="170" formatCode="#,##0\ &quot;€&quot;"/>
    <numFmt numFmtId="171" formatCode="0.0%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2"/>
      <color indexed="12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Frutiger 45 Light"/>
      <family val="0"/>
    </font>
    <font>
      <sz val="10"/>
      <color indexed="8"/>
      <name val="Frutiger 45 Light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19" fillId="0" borderId="0">
      <alignment/>
      <protection/>
    </xf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2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wrapText="1"/>
    </xf>
    <xf numFmtId="0" fontId="2" fillId="2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2" fillId="20" borderId="0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2" fillId="20" borderId="10" xfId="0" applyNumberFormat="1" applyFont="1" applyFill="1" applyBorder="1" applyAlignment="1">
      <alignment wrapText="1"/>
    </xf>
    <xf numFmtId="0" fontId="2" fillId="21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2" fontId="2" fillId="0" borderId="0" xfId="0" applyNumberFormat="1" applyFont="1" applyBorder="1" applyAlignment="1">
      <alignment wrapText="1"/>
    </xf>
    <xf numFmtId="2" fontId="2" fillId="2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5" fillId="21" borderId="10" xfId="48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2" fontId="2" fillId="21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4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16" fillId="0" borderId="0" xfId="0" applyFont="1" applyFill="1" applyBorder="1" applyAlignment="1">
      <alignment vertical="top"/>
    </xf>
    <xf numFmtId="0" fontId="21" fillId="0" borderId="10" xfId="48" applyFont="1" applyBorder="1" applyAlignment="1" applyProtection="1">
      <alignment wrapText="1"/>
      <protection/>
    </xf>
    <xf numFmtId="0" fontId="22" fillId="0" borderId="0" xfId="0" applyFont="1" applyBorder="1" applyAlignment="1">
      <alignment wrapText="1"/>
    </xf>
    <xf numFmtId="0" fontId="22" fillId="20" borderId="0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3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169" fontId="16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69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0" xfId="0" applyNumberFormat="1" applyFont="1" applyAlignment="1">
      <alignment wrapText="1"/>
    </xf>
    <xf numFmtId="16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21" fillId="21" borderId="10" xfId="48" applyFont="1" applyFill="1" applyBorder="1" applyAlignment="1" applyProtection="1">
      <alignment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4" fillId="20" borderId="0" xfId="0" applyFont="1" applyFill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10" xfId="48" applyFont="1" applyBorder="1" applyAlignment="1" applyProtection="1">
      <alignment wrapText="1"/>
      <protection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164" fontId="20" fillId="0" borderId="26" xfId="0" applyNumberFormat="1" applyFont="1" applyBorder="1" applyAlignment="1">
      <alignment horizontal="center" vertical="center" wrapText="1"/>
    </xf>
    <xf numFmtId="171" fontId="8" fillId="0" borderId="0" xfId="51" applyNumberFormat="1" applyFont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1" fillId="0" borderId="27" xfId="54" applyFont="1" applyBorder="1" applyAlignment="1">
      <alignment horizontal="center"/>
      <protection/>
    </xf>
    <xf numFmtId="0" fontId="44" fillId="0" borderId="0" xfId="54">
      <alignment/>
      <protection/>
    </xf>
    <xf numFmtId="0" fontId="11" fillId="0" borderId="28" xfId="54" applyFont="1" applyBorder="1" applyAlignment="1">
      <alignment horizontal="center"/>
      <protection/>
    </xf>
    <xf numFmtId="0" fontId="44" fillId="0" borderId="0" xfId="54" applyAlignment="1">
      <alignment horizontal="center"/>
      <protection/>
    </xf>
    <xf numFmtId="0" fontId="11" fillId="0" borderId="29" xfId="54" applyFont="1" applyBorder="1" applyAlignment="1">
      <alignment horizontal="center" wrapText="1"/>
      <protection/>
    </xf>
    <xf numFmtId="0" fontId="11" fillId="0" borderId="3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4" fillId="0" borderId="0" xfId="54" applyAlignment="1">
      <alignment horizontal="center" wrapText="1"/>
      <protection/>
    </xf>
    <xf numFmtId="0" fontId="14" fillId="0" borderId="31" xfId="54" applyFont="1" applyBorder="1">
      <alignment/>
      <protection/>
    </xf>
    <xf numFmtId="164" fontId="14" fillId="0" borderId="32" xfId="54" applyNumberFormat="1" applyFont="1" applyBorder="1" applyAlignment="1">
      <alignment horizontal="center"/>
      <protection/>
    </xf>
    <xf numFmtId="164" fontId="14" fillId="0" borderId="33" xfId="54" applyNumberFormat="1" applyFont="1" applyBorder="1" applyAlignment="1">
      <alignment horizontal="center"/>
      <protection/>
    </xf>
    <xf numFmtId="1" fontId="14" fillId="0" borderId="28" xfId="54" applyNumberFormat="1" applyFont="1" applyBorder="1" applyAlignment="1">
      <alignment horizontal="center"/>
      <protection/>
    </xf>
    <xf numFmtId="0" fontId="14" fillId="0" borderId="33" xfId="54" applyFont="1" applyBorder="1" applyAlignment="1">
      <alignment horizontal="center"/>
      <protection/>
    </xf>
    <xf numFmtId="2" fontId="14" fillId="0" borderId="33" xfId="54" applyNumberFormat="1" applyFont="1" applyBorder="1" applyAlignment="1">
      <alignment horizontal="center"/>
      <protection/>
    </xf>
    <xf numFmtId="0" fontId="14" fillId="17" borderId="32" xfId="54" applyFont="1" applyFill="1" applyBorder="1" applyAlignment="1">
      <alignment horizontal="center"/>
      <protection/>
    </xf>
    <xf numFmtId="1" fontId="14" fillId="0" borderId="32" xfId="54" applyNumberFormat="1" applyFont="1" applyBorder="1" applyAlignment="1">
      <alignment horizontal="center"/>
      <protection/>
    </xf>
    <xf numFmtId="2" fontId="14" fillId="0" borderId="34" xfId="54" applyNumberFormat="1" applyFont="1" applyBorder="1" applyAlignment="1">
      <alignment horizontal="center"/>
      <protection/>
    </xf>
    <xf numFmtId="0" fontId="14" fillId="17" borderId="31" xfId="54" applyFont="1" applyFill="1" applyBorder="1" applyAlignment="1">
      <alignment horizontal="center"/>
      <protection/>
    </xf>
    <xf numFmtId="0" fontId="14" fillId="17" borderId="34" xfId="54" applyFont="1" applyFill="1" applyBorder="1" applyAlignment="1">
      <alignment horizontal="center"/>
      <protection/>
    </xf>
    <xf numFmtId="0" fontId="14" fillId="0" borderId="35" xfId="54" applyFont="1" applyBorder="1">
      <alignment/>
      <protection/>
    </xf>
    <xf numFmtId="164" fontId="14" fillId="0" borderId="28" xfId="54" applyNumberFormat="1" applyFont="1" applyBorder="1" applyAlignment="1">
      <alignment horizontal="center"/>
      <protection/>
    </xf>
    <xf numFmtId="164" fontId="14" fillId="0" borderId="0" xfId="54" applyNumberFormat="1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2" fontId="14" fillId="0" borderId="0" xfId="54" applyNumberFormat="1" applyFont="1" applyBorder="1" applyAlignment="1">
      <alignment horizontal="center"/>
      <protection/>
    </xf>
    <xf numFmtId="0" fontId="14" fillId="17" borderId="28" xfId="54" applyFont="1" applyFill="1" applyBorder="1" applyAlignment="1">
      <alignment horizontal="center"/>
      <protection/>
    </xf>
    <xf numFmtId="2" fontId="14" fillId="0" borderId="36" xfId="54" applyNumberFormat="1" applyFont="1" applyBorder="1" applyAlignment="1">
      <alignment horizontal="center"/>
      <protection/>
    </xf>
    <xf numFmtId="0" fontId="14" fillId="17" borderId="35" xfId="54" applyFont="1" applyFill="1" applyBorder="1" applyAlignment="1">
      <alignment horizontal="center"/>
      <protection/>
    </xf>
    <xf numFmtId="0" fontId="14" fillId="24" borderId="36" xfId="54" applyFont="1" applyFill="1" applyBorder="1" applyAlignment="1">
      <alignment horizontal="center"/>
      <protection/>
    </xf>
    <xf numFmtId="0" fontId="14" fillId="24" borderId="35" xfId="54" applyFont="1" applyFill="1" applyBorder="1" applyAlignment="1">
      <alignment horizontal="center"/>
      <protection/>
    </xf>
    <xf numFmtId="0" fontId="14" fillId="24" borderId="28" xfId="54" applyFont="1" applyFill="1" applyBorder="1" applyAlignment="1">
      <alignment horizontal="center"/>
      <protection/>
    </xf>
    <xf numFmtId="0" fontId="14" fillId="0" borderId="0" xfId="54" applyFont="1" applyBorder="1" applyAlignment="1">
      <alignment horizontal="center" wrapText="1"/>
      <protection/>
    </xf>
    <xf numFmtId="164" fontId="14" fillId="0" borderId="0" xfId="54" applyNumberFormat="1" applyFont="1" applyBorder="1" applyAlignment="1">
      <alignment horizontal="center" wrapText="1"/>
      <protection/>
    </xf>
    <xf numFmtId="0" fontId="14" fillId="17" borderId="35" xfId="54" applyFont="1" applyFill="1" applyBorder="1" applyAlignment="1">
      <alignment horizontal="center" wrapText="1"/>
      <protection/>
    </xf>
    <xf numFmtId="0" fontId="14" fillId="24" borderId="36" xfId="54" applyFont="1" applyFill="1" applyBorder="1" applyAlignment="1">
      <alignment horizontal="center" wrapText="1"/>
      <protection/>
    </xf>
    <xf numFmtId="0" fontId="14" fillId="24" borderId="35" xfId="54" applyFont="1" applyFill="1" applyBorder="1" applyAlignment="1">
      <alignment horizontal="center" wrapText="1"/>
      <protection/>
    </xf>
    <xf numFmtId="0" fontId="14" fillId="0" borderId="30" xfId="54" applyFont="1" applyBorder="1">
      <alignment/>
      <protection/>
    </xf>
    <xf numFmtId="164" fontId="14" fillId="0" borderId="27" xfId="54" applyNumberFormat="1" applyFont="1" applyBorder="1" applyAlignment="1">
      <alignment horizontal="center"/>
      <protection/>
    </xf>
    <xf numFmtId="164" fontId="14" fillId="0" borderId="29" xfId="54" applyNumberFormat="1" applyFont="1" applyBorder="1" applyAlignment="1">
      <alignment horizontal="center"/>
      <protection/>
    </xf>
    <xf numFmtId="0" fontId="14" fillId="0" borderId="29" xfId="54" applyFont="1" applyBorder="1" applyAlignment="1">
      <alignment horizontal="center"/>
      <protection/>
    </xf>
    <xf numFmtId="2" fontId="14" fillId="0" borderId="29" xfId="54" applyNumberFormat="1" applyFont="1" applyBorder="1" applyAlignment="1">
      <alignment horizontal="center"/>
      <protection/>
    </xf>
    <xf numFmtId="0" fontId="14" fillId="24" borderId="27" xfId="54" applyFont="1" applyFill="1" applyBorder="1" applyAlignment="1">
      <alignment horizontal="center"/>
      <protection/>
    </xf>
    <xf numFmtId="1" fontId="14" fillId="0" borderId="27" xfId="54" applyNumberFormat="1" applyFont="1" applyBorder="1" applyAlignment="1">
      <alignment horizontal="center"/>
      <protection/>
    </xf>
    <xf numFmtId="2" fontId="14" fillId="0" borderId="26" xfId="54" applyNumberFormat="1" applyFont="1" applyBorder="1" applyAlignment="1">
      <alignment horizontal="center"/>
      <protection/>
    </xf>
    <xf numFmtId="0" fontId="14" fillId="24" borderId="30" xfId="54" applyFont="1" applyFill="1" applyBorder="1" applyAlignment="1">
      <alignment horizontal="center"/>
      <protection/>
    </xf>
    <xf numFmtId="0" fontId="14" fillId="24" borderId="26" xfId="54" applyFont="1" applyFill="1" applyBorder="1" applyAlignment="1">
      <alignment horizontal="center"/>
      <protection/>
    </xf>
    <xf numFmtId="164" fontId="14" fillId="0" borderId="34" xfId="54" applyNumberFormat="1" applyFont="1" applyBorder="1" applyAlignment="1">
      <alignment horizontal="center"/>
      <protection/>
    </xf>
    <xf numFmtId="164" fontId="14" fillId="0" borderId="36" xfId="54" applyNumberFormat="1" applyFont="1" applyBorder="1" applyAlignment="1">
      <alignment horizontal="center"/>
      <protection/>
    </xf>
    <xf numFmtId="164" fontId="14" fillId="0" borderId="26" xfId="54" applyNumberFormat="1" applyFont="1" applyBorder="1" applyAlignment="1">
      <alignment horizontal="center"/>
      <protection/>
    </xf>
    <xf numFmtId="0" fontId="44" fillId="0" borderId="0" xfId="54" applyFill="1" applyBorder="1">
      <alignment/>
      <protection/>
    </xf>
    <xf numFmtId="164" fontId="44" fillId="0" borderId="0" xfId="54" applyNumberFormat="1" applyFill="1" applyBorder="1" applyAlignment="1">
      <alignment horizontal="center"/>
      <protection/>
    </xf>
    <xf numFmtId="1" fontId="44" fillId="0" borderId="0" xfId="54" applyNumberFormat="1" applyFill="1" applyBorder="1" applyAlignment="1">
      <alignment horizontal="center"/>
      <protection/>
    </xf>
    <xf numFmtId="0" fontId="44" fillId="0" borderId="0" xfId="54" applyFill="1" applyBorder="1" applyAlignment="1">
      <alignment horizontal="center"/>
      <protection/>
    </xf>
    <xf numFmtId="2" fontId="44" fillId="0" borderId="0" xfId="54" applyNumberFormat="1" applyFill="1" applyBorder="1" applyAlignment="1">
      <alignment horizontal="center"/>
      <protection/>
    </xf>
    <xf numFmtId="1" fontId="44" fillId="0" borderId="0" xfId="54" applyNumberFormat="1" applyBorder="1" applyAlignment="1">
      <alignment horizontal="center"/>
      <protection/>
    </xf>
    <xf numFmtId="0" fontId="44" fillId="0" borderId="0" xfId="54" applyBorder="1" applyAlignment="1">
      <alignment horizontal="center"/>
      <protection/>
    </xf>
    <xf numFmtId="164" fontId="44" fillId="0" borderId="0" xfId="54" applyNumberFormat="1" applyBorder="1" applyAlignment="1">
      <alignment horizontal="center"/>
      <protection/>
    </xf>
    <xf numFmtId="2" fontId="44" fillId="0" borderId="0" xfId="54" applyNumberFormat="1" applyBorder="1" applyAlignment="1">
      <alignment horizontal="center"/>
      <protection/>
    </xf>
    <xf numFmtId="0" fontId="14" fillId="0" borderId="0" xfId="54" applyFont="1" applyFill="1" applyBorder="1">
      <alignment/>
      <protection/>
    </xf>
    <xf numFmtId="0" fontId="11" fillId="0" borderId="27" xfId="54" applyFont="1" applyBorder="1" applyAlignment="1">
      <alignment horizontal="center"/>
      <protection/>
    </xf>
    <xf numFmtId="0" fontId="11" fillId="0" borderId="26" xfId="54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13" fillId="0" borderId="12" xfId="54" applyFont="1" applyBorder="1" applyAlignment="1">
      <alignment horizontal="center"/>
      <protection/>
    </xf>
    <xf numFmtId="0" fontId="13" fillId="0" borderId="44" xfId="54" applyFont="1" applyBorder="1" applyAlignment="1">
      <alignment horizontal="center"/>
      <protection/>
    </xf>
    <xf numFmtId="0" fontId="13" fillId="0" borderId="14" xfId="54" applyFont="1" applyBorder="1" applyAlignment="1">
      <alignment horizontal="center"/>
      <protection/>
    </xf>
    <xf numFmtId="0" fontId="11" fillId="0" borderId="32" xfId="54" applyFont="1" applyBorder="1" applyAlignment="1">
      <alignment horizontal="center"/>
      <protection/>
    </xf>
    <xf numFmtId="0" fontId="11" fillId="0" borderId="28" xfId="54" applyFont="1" applyBorder="1" applyAlignment="1">
      <alignment horizontal="center"/>
      <protection/>
    </xf>
    <xf numFmtId="0" fontId="11" fillId="0" borderId="34" xfId="54" applyFont="1" applyBorder="1" applyAlignment="1">
      <alignment horizontal="center"/>
      <protection/>
    </xf>
    <xf numFmtId="0" fontId="11" fillId="0" borderId="36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44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/>
      <protection/>
    </xf>
    <xf numFmtId="0" fontId="11" fillId="0" borderId="31" xfId="54" applyFont="1" applyBorder="1" applyAlignment="1">
      <alignment horizontal="center"/>
      <protection/>
    </xf>
    <xf numFmtId="0" fontId="11" fillId="0" borderId="35" xfId="54" applyFont="1" applyBorder="1" applyAlignment="1">
      <alignment horizontal="center"/>
      <protection/>
    </xf>
    <xf numFmtId="0" fontId="12" fillId="0" borderId="31" xfId="54" applyFont="1" applyBorder="1" applyAlignment="1">
      <alignment horizontal="center"/>
      <protection/>
    </xf>
    <xf numFmtId="0" fontId="12" fillId="0" borderId="30" xfId="54" applyFont="1" applyBorder="1" applyAlignment="1">
      <alignment horizont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Listen" xfId="53"/>
    <cellStyle name="Standard_Zusammenfassung Engpassanalyse 100127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"/>
  <sheetViews>
    <sheetView zoomScale="70" zoomScaleNormal="70" zoomScalePageLayoutView="0" workbookViewId="0" topLeftCell="D1">
      <pane ySplit="1155" topLeftCell="BM1" activePane="bottomLeft" state="split"/>
      <selection pane="topLeft" activeCell="A3" sqref="A3"/>
      <selection pane="bottomLeft" activeCell="E6" sqref="E6"/>
    </sheetView>
  </sheetViews>
  <sheetFormatPr defaultColWidth="11.57421875" defaultRowHeight="15"/>
  <cols>
    <col min="1" max="1" width="18.421875" style="10" customWidth="1"/>
    <col min="2" max="2" width="12.140625" style="9" bestFit="1" customWidth="1"/>
    <col min="3" max="3" width="94.140625" style="10" customWidth="1"/>
    <col min="4" max="4" width="78.7109375" style="10" bestFit="1" customWidth="1"/>
    <col min="5" max="5" width="36.8515625" style="60" bestFit="1" customWidth="1"/>
    <col min="6" max="6" width="22.00390625" style="10" bestFit="1" customWidth="1"/>
    <col min="7" max="7" width="10.421875" style="10" hidden="1" customWidth="1"/>
    <col min="8" max="8" width="18.57421875" style="12" bestFit="1" customWidth="1"/>
    <col min="9" max="9" width="9.421875" style="12" hidden="1" customWidth="1"/>
    <col min="10" max="10" width="15.57421875" style="11" bestFit="1" customWidth="1"/>
    <col min="11" max="11" width="15.57421875" style="11" hidden="1" customWidth="1"/>
    <col min="12" max="12" width="15.57421875" style="37" customWidth="1"/>
    <col min="13" max="13" width="81.57421875" style="13" customWidth="1"/>
    <col min="14" max="14" width="41.421875" style="10" customWidth="1"/>
    <col min="15" max="16384" width="11.57421875" style="10" customWidth="1"/>
  </cols>
  <sheetData>
    <row r="1" ht="18">
      <c r="A1" s="8" t="s">
        <v>30</v>
      </c>
    </row>
    <row r="2" spans="1:14" ht="15.75">
      <c r="A2" s="102" t="s">
        <v>265</v>
      </c>
      <c r="B2" s="21"/>
      <c r="C2" s="14"/>
      <c r="D2" s="14"/>
      <c r="E2" s="61"/>
      <c r="F2" s="14"/>
      <c r="G2" s="14"/>
      <c r="H2" s="22"/>
      <c r="I2" s="22"/>
      <c r="J2" s="17"/>
      <c r="K2" s="17"/>
      <c r="L2" s="38"/>
      <c r="M2" s="23"/>
      <c r="N2" s="14"/>
    </row>
    <row r="3" spans="1:14" ht="16.5" thickBot="1">
      <c r="A3" s="24" t="s">
        <v>53</v>
      </c>
      <c r="B3" s="25"/>
      <c r="C3" s="26"/>
      <c r="D3" s="26"/>
      <c r="E3" s="62"/>
      <c r="F3" s="26"/>
      <c r="G3" s="26"/>
      <c r="H3" s="28"/>
      <c r="I3" s="28"/>
      <c r="J3" s="27"/>
      <c r="K3" s="42"/>
      <c r="L3" s="42"/>
      <c r="M3" s="29"/>
      <c r="N3" s="26"/>
    </row>
    <row r="4" spans="2:14" s="15" customFormat="1" ht="18.75">
      <c r="B4" s="19"/>
      <c r="C4" s="15" t="s">
        <v>16</v>
      </c>
      <c r="D4" s="15" t="s">
        <v>1</v>
      </c>
      <c r="E4" s="20" t="s">
        <v>33</v>
      </c>
      <c r="F4" s="15" t="s">
        <v>51</v>
      </c>
      <c r="G4" s="15" t="s">
        <v>63</v>
      </c>
      <c r="H4" s="15" t="s">
        <v>52</v>
      </c>
      <c r="I4" s="15" t="s">
        <v>64</v>
      </c>
      <c r="J4" s="20" t="s">
        <v>54</v>
      </c>
      <c r="K4" s="20" t="s">
        <v>65</v>
      </c>
      <c r="L4" s="20" t="s">
        <v>202</v>
      </c>
      <c r="M4" s="20" t="s">
        <v>204</v>
      </c>
      <c r="N4" s="15" t="s">
        <v>34</v>
      </c>
    </row>
    <row r="5" spans="1:14" ht="30">
      <c r="A5" s="174"/>
      <c r="B5" s="3" t="s">
        <v>21</v>
      </c>
      <c r="C5" s="1" t="s">
        <v>324</v>
      </c>
      <c r="D5" s="1" t="s">
        <v>8</v>
      </c>
      <c r="E5" s="59" t="s">
        <v>152</v>
      </c>
      <c r="F5" s="1" t="s">
        <v>22</v>
      </c>
      <c r="G5" s="32">
        <f>IF(F5="sehr kurzfristig",4,IF(F5="sehr kurz- / kurzfristig",3.5,IF(F5="kurzfristig",3,IF(F5="kurz- / mittelfristig",2.5,IF(F5="mittelfristig",2,IF(F5="mittel- / langfristig",1.5,IF(F5="langfristig",1)))))))</f>
        <v>3</v>
      </c>
      <c r="H5" s="1" t="s">
        <v>62</v>
      </c>
      <c r="I5" s="32">
        <f>IF(H5="gering",4,IF(H5="gering / mittel",3.5,IF(H5="mittel",3,IF(H5="mittel / hoch",2.5,IF(H5="hoch",2,IF(H5="hoch / sehr hoch",1.5,IF(H5="sehr hoch",1)))))))</f>
        <v>3.5</v>
      </c>
      <c r="J5" s="4" t="s">
        <v>26</v>
      </c>
      <c r="K5" s="32">
        <f>IF(J5="gering",1,IF(J5="gering / mittel",1.5,IF(J5="mittel",2,IF(J5="mittel / hoch",2.5,IF(J5="hoch",3,IF(J5="hoch / sehr hoch",3.5,IF(J5="sehr hoch",4)))))))</f>
        <v>2</v>
      </c>
      <c r="L5" s="39">
        <f>(G5+I5+K5+K5)/4</f>
        <v>2.625</v>
      </c>
      <c r="M5" s="4" t="s">
        <v>314</v>
      </c>
      <c r="N5" s="1"/>
    </row>
    <row r="6" spans="1:14" ht="30">
      <c r="A6" s="174"/>
      <c r="B6" s="174" t="s">
        <v>31</v>
      </c>
      <c r="C6" s="1" t="s">
        <v>73</v>
      </c>
      <c r="D6" s="1" t="s">
        <v>41</v>
      </c>
      <c r="E6" s="59" t="s">
        <v>209</v>
      </c>
      <c r="F6" s="1" t="s">
        <v>23</v>
      </c>
      <c r="G6" s="32">
        <f>IF(F6="sehr kurzfristig",4,IF(F6="sehr kurz- / kurzfristig",3.5,IF(F6="kurzfristig",3,IF(F6="kurz- / mittelfristig",2.5,IF(F6="mittelfristig",2,IF(F6="mittel- / langfristig",1.5,IF(F6="langfristig",1)))))))</f>
        <v>2</v>
      </c>
      <c r="H6" s="1" t="s">
        <v>26</v>
      </c>
      <c r="I6" s="32">
        <f>IF(H6="gering",4,IF(H6="gering / mittel",3.5,IF(H6="mittel",3,IF(H6="mittel / hoch",2.5,IF(H6="hoch",2,IF(H6="hoch / sehr hoch",1.5,IF(H6="sehr hoch",1)))))))</f>
        <v>3</v>
      </c>
      <c r="J6" s="4" t="s">
        <v>25</v>
      </c>
      <c r="K6" s="32">
        <f>IF(J6="gering",1,IF(J6="gering / mittel",1.5,IF(J6="mittel",2,IF(J6="mittel / hoch",2.5,IF(J6="hoch",3,IF(J6="hoch / sehr hoch",3.5,IF(J6="sehr hoch",4)))))))</f>
        <v>1</v>
      </c>
      <c r="L6" s="39">
        <f>(G6+I6+K6+K6)/4</f>
        <v>1.75</v>
      </c>
      <c r="M6" s="4" t="s">
        <v>331</v>
      </c>
      <c r="N6" s="1"/>
    </row>
    <row r="7" spans="1:14" ht="19.5" customHeight="1">
      <c r="A7" s="174"/>
      <c r="B7" s="174"/>
      <c r="C7" s="1" t="s">
        <v>249</v>
      </c>
      <c r="D7" s="1" t="s">
        <v>8</v>
      </c>
      <c r="E7" s="59" t="s">
        <v>295</v>
      </c>
      <c r="F7" s="1" t="s">
        <v>58</v>
      </c>
      <c r="G7" s="32">
        <f>IF(F7="sehr kurzfristig",4,IF(F7="sehr kurz- / kurzfristig",3.5,IF(F7="kurzfristig",3,IF(F7="kurz- / mittelfristig",2.5,IF(F7="mittelfristig",2,IF(F7="mittel- / langfristig",1.5,IF(F7="langfristig",1)))))))</f>
        <v>1.5</v>
      </c>
      <c r="H7" s="1" t="s">
        <v>60</v>
      </c>
      <c r="I7" s="32">
        <f>IF(H7="gering",4,IF(H7="gering / mittel",3.5,IF(H7="mittel",3,IF(H7="mittel / hoch",2.5,IF(H7="hoch",2,IF(H7="hoch / sehr hoch",1.5,IF(H7="sehr hoch",1)))))))</f>
        <v>1.5</v>
      </c>
      <c r="J7" s="4" t="s">
        <v>27</v>
      </c>
      <c r="K7" s="32">
        <f>IF(J7="gering",1,IF(J7="gering / mittel",1.5,IF(J7="mittel",2,IF(J7="mittel / hoch",2.5,IF(J7="hoch",3,IF(J7="hoch / sehr hoch",3.5,IF(J7="sehr hoch",4)))))))</f>
        <v>3</v>
      </c>
      <c r="L7" s="39">
        <f>(G7+I7+K7+K7)/4</f>
        <v>2.25</v>
      </c>
      <c r="M7" s="4" t="s">
        <v>254</v>
      </c>
      <c r="N7" s="1"/>
    </row>
    <row r="8" spans="1:14" ht="45">
      <c r="A8" s="174"/>
      <c r="B8" s="174"/>
      <c r="C8" s="1" t="s">
        <v>342</v>
      </c>
      <c r="D8" s="1" t="s">
        <v>5</v>
      </c>
      <c r="E8" s="4" t="s">
        <v>66</v>
      </c>
      <c r="F8" s="1" t="s">
        <v>59</v>
      </c>
      <c r="G8" s="32">
        <f>IF(F8="sehr kurzfristig",4,IF(F8="sehr kurz- / kurzfristig",3.5,IF(F8="kurzfristig",3,IF(F8="kurz- / mittelfristig",2.5,IF(F8="mittelfristig",2,IF(F8="mittel- / langfristig",1.5,IF(F8="langfristig",1)))))))</f>
        <v>2.5</v>
      </c>
      <c r="H8" s="1" t="s">
        <v>61</v>
      </c>
      <c r="I8" s="32">
        <f>IF(H8="gering",4,IF(H8="gering / mittel",3.5,IF(H8="mittel",3,IF(H8="mittel / hoch",2.5,IF(H8="hoch",2,IF(H8="hoch / sehr hoch",1.5,IF(H8="sehr hoch",1)))))))</f>
        <v>2.5</v>
      </c>
      <c r="J8" s="4" t="s">
        <v>26</v>
      </c>
      <c r="K8" s="32">
        <f>IF(J8="gering",1,IF(J8="gering / mittel",1.5,IF(J8="mittel",2,IF(J8="mittel / hoch",2.5,IF(J8="hoch",3,IF(J8="hoch / sehr hoch",3.5,IF(J8="sehr hoch",4)))))))</f>
        <v>2</v>
      </c>
      <c r="L8" s="39">
        <f>(G8+I8+K8+K8)/4</f>
        <v>2.25</v>
      </c>
      <c r="M8" s="4" t="s">
        <v>313</v>
      </c>
      <c r="N8" s="1"/>
    </row>
    <row r="9" spans="1:14" ht="15">
      <c r="A9" s="16"/>
      <c r="B9" s="16"/>
      <c r="C9" s="14"/>
      <c r="D9" s="14"/>
      <c r="E9" s="17"/>
      <c r="F9" s="14"/>
      <c r="G9" s="14"/>
      <c r="H9" s="14"/>
      <c r="I9" s="34"/>
      <c r="J9" s="17"/>
      <c r="K9" s="17"/>
      <c r="L9" s="38"/>
      <c r="M9" s="17"/>
      <c r="N9" s="14"/>
    </row>
    <row r="10" spans="1:14" ht="30">
      <c r="A10" s="3" t="s">
        <v>0</v>
      </c>
      <c r="B10" s="3" t="s">
        <v>21</v>
      </c>
      <c r="C10" s="1" t="s">
        <v>4</v>
      </c>
      <c r="D10" s="1" t="s">
        <v>5</v>
      </c>
      <c r="E10" s="59" t="s">
        <v>67</v>
      </c>
      <c r="F10" s="1" t="s">
        <v>22</v>
      </c>
      <c r="G10" s="32">
        <f>IF(F10="sehr kurzfristig",4,IF(F10="sehr kurz- / kurzfristig",3.5,IF(F10="kurzfristig",3,IF(F10="kurz- / mittelfristig",2.5,IF(F10="mittelfristig",2,IF(F10="mittel- / langfristig",1.5,IF(F10="langfristig",1)))))))</f>
        <v>3</v>
      </c>
      <c r="H10" s="1" t="s">
        <v>25</v>
      </c>
      <c r="I10" s="32">
        <f>IF(H10="gering",4,IF(H10="gering / mittel",3.5,IF(H10="mittel",3,IF(H10="mittel / hoch",2.5,IF(H10="hoch",2,IF(H10="hoch / sehr hoch",1.5,IF(H10="sehr hoch",1)))))))</f>
        <v>4</v>
      </c>
      <c r="J10" s="4" t="s">
        <v>26</v>
      </c>
      <c r="K10" s="32">
        <f>IF(J10="gering",1,IF(J10="gering / mittel",1.5,IF(J10="mittel",2,IF(J10="mittel / hoch",2.5,IF(J10="hoch",3,IF(J10="hoch / sehr hoch",3.5,IF(J10="sehr hoch",4)))))))</f>
        <v>2</v>
      </c>
      <c r="L10" s="39">
        <f>(G10+I10+K10+K10)/4</f>
        <v>2.75</v>
      </c>
      <c r="M10" s="4" t="s">
        <v>266</v>
      </c>
      <c r="N10" s="1"/>
    </row>
    <row r="11" spans="1:14" ht="15">
      <c r="A11" s="18"/>
      <c r="B11" s="18"/>
      <c r="C11" s="14"/>
      <c r="D11" s="14"/>
      <c r="E11" s="17"/>
      <c r="F11" s="14"/>
      <c r="G11" s="14"/>
      <c r="H11" s="14"/>
      <c r="I11" s="14"/>
      <c r="J11" s="17"/>
      <c r="K11" s="17"/>
      <c r="L11" s="38"/>
      <c r="M11" s="17"/>
      <c r="N11" s="14"/>
    </row>
    <row r="12" spans="1:14" ht="45">
      <c r="A12" s="174" t="s">
        <v>44</v>
      </c>
      <c r="B12" s="174" t="s">
        <v>21</v>
      </c>
      <c r="C12" s="1" t="s">
        <v>32</v>
      </c>
      <c r="D12" s="1" t="s">
        <v>2</v>
      </c>
      <c r="E12" s="4"/>
      <c r="F12" s="1" t="s">
        <v>22</v>
      </c>
      <c r="G12" s="32">
        <f aca="true" t="shared" si="0" ref="G12:G18">IF(F12="sehr kurzfristig",4,IF(F12="sehr kurz- / kurzfristig",3.5,IF(F12="kurzfristig",3,IF(F12="kurz- / mittelfristig",2.5,IF(F12="mittelfristig",2,IF(F12="mittel- / langfristig",1.5,IF(F12="langfristig",1)))))))</f>
        <v>3</v>
      </c>
      <c r="H12" s="1" t="s">
        <v>26</v>
      </c>
      <c r="I12" s="32">
        <f aca="true" t="shared" si="1" ref="I12:I18">IF(H12="gering",4,IF(H12="gering / mittel",3.5,IF(H12="mittel",3,IF(H12="mittel / hoch",2.5,IF(H12="hoch",2,IF(H12="hoch / sehr hoch",1.5,IF(H12="sehr hoch",1)))))))</f>
        <v>3</v>
      </c>
      <c r="J12" s="4" t="s">
        <v>28</v>
      </c>
      <c r="K12" s="32">
        <f aca="true" t="shared" si="2" ref="K12:K18">IF(J12="gering",1,IF(J12="gering / mittel",1.5,IF(J12="mittel",2,IF(J12="mittel / hoch",2.5,IF(J12="hoch",3,IF(J12="hoch / sehr hoch",3.5,IF(J12="sehr hoch",4)))))))</f>
        <v>4</v>
      </c>
      <c r="L12" s="39">
        <f aca="true" t="shared" si="3" ref="L12:L18">(G12+I12+K12+K12)/4</f>
        <v>3.5</v>
      </c>
      <c r="M12" s="4" t="s">
        <v>332</v>
      </c>
      <c r="N12" s="1"/>
    </row>
    <row r="13" spans="1:14" ht="135">
      <c r="A13" s="174"/>
      <c r="B13" s="174"/>
      <c r="C13" s="1" t="s">
        <v>18</v>
      </c>
      <c r="D13" s="1" t="s">
        <v>2</v>
      </c>
      <c r="E13" s="105" t="s">
        <v>38</v>
      </c>
      <c r="F13" s="1" t="s">
        <v>59</v>
      </c>
      <c r="G13" s="32">
        <f t="shared" si="0"/>
        <v>2.5</v>
      </c>
      <c r="H13" s="1" t="s">
        <v>62</v>
      </c>
      <c r="I13" s="32">
        <f t="shared" si="1"/>
        <v>3.5</v>
      </c>
      <c r="J13" s="4" t="s">
        <v>27</v>
      </c>
      <c r="K13" s="32">
        <f t="shared" si="2"/>
        <v>3</v>
      </c>
      <c r="L13" s="39">
        <f t="shared" si="3"/>
        <v>3</v>
      </c>
      <c r="M13" s="4" t="s">
        <v>255</v>
      </c>
      <c r="N13" s="4" t="s">
        <v>258</v>
      </c>
    </row>
    <row r="14" spans="1:14" ht="15">
      <c r="A14" s="174"/>
      <c r="B14" s="174"/>
      <c r="C14" s="1" t="s">
        <v>19</v>
      </c>
      <c r="D14" s="1" t="s">
        <v>2</v>
      </c>
      <c r="E14" s="4" t="s">
        <v>38</v>
      </c>
      <c r="F14" s="1" t="s">
        <v>24</v>
      </c>
      <c r="G14" s="32">
        <f t="shared" si="0"/>
        <v>1</v>
      </c>
      <c r="H14" s="1" t="s">
        <v>27</v>
      </c>
      <c r="I14" s="32">
        <f t="shared" si="1"/>
        <v>2</v>
      </c>
      <c r="J14" s="4" t="s">
        <v>27</v>
      </c>
      <c r="K14" s="32">
        <f t="shared" si="2"/>
        <v>3</v>
      </c>
      <c r="L14" s="39">
        <f t="shared" si="3"/>
        <v>2.25</v>
      </c>
      <c r="M14" s="4" t="s">
        <v>36</v>
      </c>
      <c r="N14" s="1"/>
    </row>
    <row r="15" spans="1:14" ht="15">
      <c r="A15" s="174"/>
      <c r="B15" s="174"/>
      <c r="C15" s="1" t="s">
        <v>20</v>
      </c>
      <c r="D15" s="1" t="s">
        <v>2</v>
      </c>
      <c r="E15" s="4" t="s">
        <v>38</v>
      </c>
      <c r="F15" s="1" t="s">
        <v>59</v>
      </c>
      <c r="G15" s="32">
        <f t="shared" si="0"/>
        <v>2.5</v>
      </c>
      <c r="H15" s="1" t="s">
        <v>62</v>
      </c>
      <c r="I15" s="32">
        <f t="shared" si="1"/>
        <v>3.5</v>
      </c>
      <c r="J15" s="4" t="s">
        <v>27</v>
      </c>
      <c r="K15" s="32">
        <f t="shared" si="2"/>
        <v>3</v>
      </c>
      <c r="L15" s="39">
        <f t="shared" si="3"/>
        <v>3</v>
      </c>
      <c r="M15" s="4" t="s">
        <v>37</v>
      </c>
      <c r="N15" s="1"/>
    </row>
    <row r="16" spans="1:14" ht="60">
      <c r="A16" s="174"/>
      <c r="B16" s="174"/>
      <c r="C16" s="2" t="s">
        <v>3</v>
      </c>
      <c r="D16" s="1" t="s">
        <v>2</v>
      </c>
      <c r="E16" s="4" t="s">
        <v>39</v>
      </c>
      <c r="F16" s="1" t="s">
        <v>22</v>
      </c>
      <c r="G16" s="32">
        <f t="shared" si="0"/>
        <v>3</v>
      </c>
      <c r="H16" s="1" t="s">
        <v>25</v>
      </c>
      <c r="I16" s="32">
        <f t="shared" si="1"/>
        <v>4</v>
      </c>
      <c r="J16" s="4" t="s">
        <v>26</v>
      </c>
      <c r="K16" s="32">
        <f t="shared" si="2"/>
        <v>2</v>
      </c>
      <c r="L16" s="39">
        <f t="shared" si="3"/>
        <v>2.75</v>
      </c>
      <c r="M16" s="4" t="s">
        <v>312</v>
      </c>
      <c r="N16" s="4" t="s">
        <v>259</v>
      </c>
    </row>
    <row r="17" spans="1:14" ht="30">
      <c r="A17" s="174"/>
      <c r="B17" s="174"/>
      <c r="C17" s="1" t="s">
        <v>338</v>
      </c>
      <c r="D17" s="1" t="s">
        <v>42</v>
      </c>
      <c r="E17" s="59" t="s">
        <v>76</v>
      </c>
      <c r="F17" s="1" t="s">
        <v>22</v>
      </c>
      <c r="G17" s="32">
        <f t="shared" si="0"/>
        <v>3</v>
      </c>
      <c r="H17" s="1" t="s">
        <v>25</v>
      </c>
      <c r="I17" s="32">
        <f t="shared" si="1"/>
        <v>4</v>
      </c>
      <c r="J17" s="4" t="s">
        <v>25</v>
      </c>
      <c r="K17" s="32">
        <f t="shared" si="2"/>
        <v>1</v>
      </c>
      <c r="L17" s="39">
        <f t="shared" si="3"/>
        <v>2.25</v>
      </c>
      <c r="M17" s="4" t="s">
        <v>315</v>
      </c>
      <c r="N17" s="1"/>
    </row>
    <row r="18" spans="1:14" ht="33" customHeight="1">
      <c r="A18" s="174"/>
      <c r="B18" s="174"/>
      <c r="C18" s="30" t="s">
        <v>77</v>
      </c>
      <c r="D18" s="30" t="s">
        <v>29</v>
      </c>
      <c r="E18" s="4" t="s">
        <v>35</v>
      </c>
      <c r="F18" s="1" t="s">
        <v>22</v>
      </c>
      <c r="G18" s="32">
        <f t="shared" si="0"/>
        <v>3</v>
      </c>
      <c r="H18" s="1" t="s">
        <v>26</v>
      </c>
      <c r="I18" s="32">
        <f t="shared" si="1"/>
        <v>3</v>
      </c>
      <c r="J18" s="4" t="s">
        <v>26</v>
      </c>
      <c r="K18" s="32">
        <f t="shared" si="2"/>
        <v>2</v>
      </c>
      <c r="L18" s="39">
        <f t="shared" si="3"/>
        <v>2.5</v>
      </c>
      <c r="M18" s="4" t="s">
        <v>256</v>
      </c>
      <c r="N18" s="1"/>
    </row>
    <row r="19" spans="1:14" ht="15">
      <c r="A19" s="18"/>
      <c r="B19" s="18"/>
      <c r="C19" s="14"/>
      <c r="D19" s="14"/>
      <c r="E19" s="17"/>
      <c r="F19" s="14"/>
      <c r="G19" s="14"/>
      <c r="H19" s="14"/>
      <c r="I19" s="14"/>
      <c r="J19" s="17"/>
      <c r="K19" s="17"/>
      <c r="L19" s="38"/>
      <c r="M19" s="17"/>
      <c r="N19" s="14"/>
    </row>
    <row r="20" spans="1:14" ht="120">
      <c r="A20" s="174" t="s">
        <v>49</v>
      </c>
      <c r="B20" s="174" t="s">
        <v>21</v>
      </c>
      <c r="C20" s="1" t="s">
        <v>12</v>
      </c>
      <c r="D20" s="1" t="s">
        <v>2</v>
      </c>
      <c r="E20" s="4"/>
      <c r="F20" s="1" t="s">
        <v>71</v>
      </c>
      <c r="G20" s="32">
        <f aca="true" t="shared" si="4" ref="G20:G29">IF(F20="sehr kurzfristig",4,IF(F20="sehr kurz- / kurzfristig",3.5,IF(F20="kurzfristig",3,IF(F20="kurz- / mittelfristig",2.5,IF(F20="mittelfristig",2,IF(F20="mittel- / langfristig",1.5,IF(F20="langfristig",1)))))))</f>
        <v>4</v>
      </c>
      <c r="H20" s="1" t="s">
        <v>25</v>
      </c>
      <c r="I20" s="32">
        <f aca="true" t="shared" si="5" ref="I20:I29">IF(H20="gering",4,IF(H20="gering / mittel",3.5,IF(H20="mittel",3,IF(H20="mittel / hoch",2.5,IF(H20="hoch",2,IF(H20="hoch / sehr hoch",1.5,IF(H20="sehr hoch",1)))))))</f>
        <v>4</v>
      </c>
      <c r="J20" s="4" t="s">
        <v>25</v>
      </c>
      <c r="K20" s="32">
        <f aca="true" t="shared" si="6" ref="K20:K29">IF(J20="gering",1,IF(J20="gering / mittel",1.5,IF(J20="mittel",2,IF(J20="mittel / hoch",2.5,IF(J20="hoch",3,IF(J20="hoch / sehr hoch",3.5,IF(J20="sehr hoch",4)))))))</f>
        <v>1</v>
      </c>
      <c r="L20" s="39">
        <f aca="true" t="shared" si="7" ref="L20:L29">(G20+I20+K20+K20)/4</f>
        <v>2.5</v>
      </c>
      <c r="M20" s="4" t="s">
        <v>333</v>
      </c>
      <c r="N20" s="1"/>
    </row>
    <row r="21" spans="1:14" ht="60">
      <c r="A21" s="174"/>
      <c r="B21" s="174"/>
      <c r="C21" s="1" t="s">
        <v>9</v>
      </c>
      <c r="D21" s="1" t="s">
        <v>13</v>
      </c>
      <c r="E21" s="4"/>
      <c r="F21" s="1" t="s">
        <v>59</v>
      </c>
      <c r="G21" s="32">
        <f t="shared" si="4"/>
        <v>2.5</v>
      </c>
      <c r="H21" s="1" t="s">
        <v>25</v>
      </c>
      <c r="I21" s="32">
        <f t="shared" si="5"/>
        <v>4</v>
      </c>
      <c r="J21" s="4" t="s">
        <v>26</v>
      </c>
      <c r="K21" s="32">
        <f t="shared" si="6"/>
        <v>2</v>
      </c>
      <c r="L21" s="39">
        <f t="shared" si="7"/>
        <v>2.625</v>
      </c>
      <c r="M21" s="4" t="s">
        <v>334</v>
      </c>
      <c r="N21" s="1"/>
    </row>
    <row r="22" spans="1:14" ht="15">
      <c r="A22" s="174"/>
      <c r="B22" s="174"/>
      <c r="C22" s="1" t="s">
        <v>10</v>
      </c>
      <c r="D22" s="1" t="s">
        <v>13</v>
      </c>
      <c r="E22" s="4"/>
      <c r="F22" s="1" t="s">
        <v>59</v>
      </c>
      <c r="G22" s="32">
        <f t="shared" si="4"/>
        <v>2.5</v>
      </c>
      <c r="H22" s="1" t="s">
        <v>26</v>
      </c>
      <c r="I22" s="32">
        <f t="shared" si="5"/>
        <v>3</v>
      </c>
      <c r="J22" s="4" t="s">
        <v>26</v>
      </c>
      <c r="K22" s="32">
        <f t="shared" si="6"/>
        <v>2</v>
      </c>
      <c r="L22" s="39">
        <f t="shared" si="7"/>
        <v>2.375</v>
      </c>
      <c r="M22" s="4" t="s">
        <v>267</v>
      </c>
      <c r="N22" s="1"/>
    </row>
    <row r="23" spans="1:14" ht="15">
      <c r="A23" s="174"/>
      <c r="B23" s="174"/>
      <c r="C23" s="1" t="s">
        <v>11</v>
      </c>
      <c r="D23" s="1" t="s">
        <v>13</v>
      </c>
      <c r="E23" s="4"/>
      <c r="F23" s="1" t="s">
        <v>22</v>
      </c>
      <c r="G23" s="32">
        <f t="shared" si="4"/>
        <v>3</v>
      </c>
      <c r="H23" s="1" t="s">
        <v>26</v>
      </c>
      <c r="I23" s="32">
        <f t="shared" si="5"/>
        <v>3</v>
      </c>
      <c r="J23" s="4" t="s">
        <v>26</v>
      </c>
      <c r="K23" s="32">
        <f t="shared" si="6"/>
        <v>2</v>
      </c>
      <c r="L23" s="39">
        <f t="shared" si="7"/>
        <v>2.5</v>
      </c>
      <c r="M23" s="4"/>
      <c r="N23" s="1"/>
    </row>
    <row r="24" spans="1:14" ht="30">
      <c r="A24" s="174"/>
      <c r="B24" s="174"/>
      <c r="C24" s="1" t="s">
        <v>45</v>
      </c>
      <c r="D24" s="1" t="s">
        <v>15</v>
      </c>
      <c r="E24" s="4" t="s">
        <v>70</v>
      </c>
      <c r="F24" s="1" t="s">
        <v>71</v>
      </c>
      <c r="G24" s="32">
        <f t="shared" si="4"/>
        <v>4</v>
      </c>
      <c r="H24" s="1" t="s">
        <v>26</v>
      </c>
      <c r="I24" s="32">
        <f t="shared" si="5"/>
        <v>3</v>
      </c>
      <c r="J24" s="4" t="s">
        <v>25</v>
      </c>
      <c r="K24" s="32">
        <f t="shared" si="6"/>
        <v>1</v>
      </c>
      <c r="L24" s="39">
        <f t="shared" si="7"/>
        <v>2.25</v>
      </c>
      <c r="M24" s="4" t="s">
        <v>335</v>
      </c>
      <c r="N24" s="1"/>
    </row>
    <row r="25" spans="1:14" ht="15">
      <c r="A25" s="174"/>
      <c r="B25" s="174"/>
      <c r="C25" s="1" t="s">
        <v>46</v>
      </c>
      <c r="D25" s="1" t="s">
        <v>14</v>
      </c>
      <c r="E25" s="4"/>
      <c r="F25" s="1" t="s">
        <v>22</v>
      </c>
      <c r="G25" s="32">
        <f t="shared" si="4"/>
        <v>3</v>
      </c>
      <c r="H25" s="1" t="s">
        <v>26</v>
      </c>
      <c r="I25" s="32">
        <f t="shared" si="5"/>
        <v>3</v>
      </c>
      <c r="J25" s="4" t="s">
        <v>26</v>
      </c>
      <c r="K25" s="32">
        <f t="shared" si="6"/>
        <v>2</v>
      </c>
      <c r="L25" s="39">
        <f t="shared" si="7"/>
        <v>2.5</v>
      </c>
      <c r="M25" s="4"/>
      <c r="N25" s="1"/>
    </row>
    <row r="26" spans="1:14" ht="33" customHeight="1">
      <c r="A26" s="174"/>
      <c r="B26" s="174"/>
      <c r="C26" s="1" t="s">
        <v>47</v>
      </c>
      <c r="D26" s="1" t="s">
        <v>15</v>
      </c>
      <c r="E26" s="4" t="s">
        <v>69</v>
      </c>
      <c r="F26" s="1" t="s">
        <v>71</v>
      </c>
      <c r="G26" s="32">
        <f t="shared" si="4"/>
        <v>4</v>
      </c>
      <c r="H26" s="1" t="s">
        <v>26</v>
      </c>
      <c r="I26" s="32">
        <f t="shared" si="5"/>
        <v>3</v>
      </c>
      <c r="J26" s="4" t="s">
        <v>25</v>
      </c>
      <c r="K26" s="32">
        <f t="shared" si="6"/>
        <v>1</v>
      </c>
      <c r="L26" s="39">
        <f t="shared" si="7"/>
        <v>2.25</v>
      </c>
      <c r="M26" s="4" t="s">
        <v>268</v>
      </c>
      <c r="N26" s="1"/>
    </row>
    <row r="27" spans="1:14" ht="51.75" customHeight="1">
      <c r="A27" s="174"/>
      <c r="B27" s="174"/>
      <c r="C27" s="1" t="s">
        <v>340</v>
      </c>
      <c r="D27" s="4" t="s">
        <v>316</v>
      </c>
      <c r="E27" s="59" t="s">
        <v>201</v>
      </c>
      <c r="F27" s="1" t="s">
        <v>22</v>
      </c>
      <c r="G27" s="32">
        <f t="shared" si="4"/>
        <v>3</v>
      </c>
      <c r="H27" s="1" t="s">
        <v>25</v>
      </c>
      <c r="I27" s="32">
        <f t="shared" si="5"/>
        <v>4</v>
      </c>
      <c r="J27" s="4" t="s">
        <v>25</v>
      </c>
      <c r="K27" s="32">
        <f t="shared" si="6"/>
        <v>1</v>
      </c>
      <c r="L27" s="39">
        <f t="shared" si="7"/>
        <v>2.25</v>
      </c>
      <c r="M27" s="41" t="s">
        <v>257</v>
      </c>
      <c r="N27" s="1"/>
    </row>
    <row r="28" spans="1:14" ht="15">
      <c r="A28" s="174"/>
      <c r="B28" s="174"/>
      <c r="C28" s="1" t="s">
        <v>48</v>
      </c>
      <c r="D28" s="1" t="s">
        <v>7</v>
      </c>
      <c r="E28" s="59"/>
      <c r="F28" s="1" t="s">
        <v>40</v>
      </c>
      <c r="G28" s="32" t="b">
        <f t="shared" si="4"/>
        <v>0</v>
      </c>
      <c r="H28" s="1" t="s">
        <v>25</v>
      </c>
      <c r="I28" s="32">
        <f t="shared" si="5"/>
        <v>4</v>
      </c>
      <c r="J28" s="4" t="s">
        <v>27</v>
      </c>
      <c r="K28" s="32">
        <f t="shared" si="6"/>
        <v>3</v>
      </c>
      <c r="L28" s="39">
        <f t="shared" si="7"/>
        <v>2.5</v>
      </c>
      <c r="M28" s="4" t="s">
        <v>310</v>
      </c>
      <c r="N28" s="1"/>
    </row>
    <row r="29" spans="1:14" ht="66.75" customHeight="1">
      <c r="A29" s="174"/>
      <c r="B29" s="174"/>
      <c r="C29" s="1" t="s">
        <v>326</v>
      </c>
      <c r="D29" s="1" t="s">
        <v>317</v>
      </c>
      <c r="E29" s="4"/>
      <c r="F29" s="1" t="s">
        <v>23</v>
      </c>
      <c r="G29" s="32">
        <f t="shared" si="4"/>
        <v>2</v>
      </c>
      <c r="H29" s="1" t="s">
        <v>28</v>
      </c>
      <c r="I29" s="32">
        <f t="shared" si="5"/>
        <v>1</v>
      </c>
      <c r="J29" s="4" t="s">
        <v>28</v>
      </c>
      <c r="K29" s="32">
        <f t="shared" si="6"/>
        <v>4</v>
      </c>
      <c r="L29" s="39">
        <f t="shared" si="7"/>
        <v>2.75</v>
      </c>
      <c r="M29" s="4" t="s">
        <v>311</v>
      </c>
      <c r="N29" s="4" t="s">
        <v>171</v>
      </c>
    </row>
    <row r="30" spans="1:14" ht="19.5" customHeight="1">
      <c r="A30" s="18"/>
      <c r="B30" s="18"/>
      <c r="C30" s="14"/>
      <c r="D30" s="14"/>
      <c r="E30" s="17"/>
      <c r="F30" s="14"/>
      <c r="G30" s="14"/>
      <c r="H30" s="14"/>
      <c r="I30" s="14"/>
      <c r="J30" s="17"/>
      <c r="K30" s="17"/>
      <c r="L30" s="38"/>
      <c r="M30" s="17"/>
      <c r="N30" s="14"/>
    </row>
    <row r="31" spans="1:55" ht="15.75">
      <c r="A31" s="15" t="s">
        <v>50</v>
      </c>
      <c r="B31" s="7"/>
      <c r="E31" s="11"/>
      <c r="H31" s="10"/>
      <c r="I31" s="10"/>
      <c r="M31" s="11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</row>
    <row r="32" spans="1:55" ht="18.75">
      <c r="A32" s="7"/>
      <c r="B32" s="7"/>
      <c r="C32" s="15" t="s">
        <v>16</v>
      </c>
      <c r="D32" s="15" t="s">
        <v>1</v>
      </c>
      <c r="E32" s="20" t="s">
        <v>33</v>
      </c>
      <c r="F32" s="15" t="s">
        <v>51</v>
      </c>
      <c r="G32" s="15"/>
      <c r="H32" s="15" t="s">
        <v>52</v>
      </c>
      <c r="I32" s="15"/>
      <c r="J32" s="20" t="s">
        <v>54</v>
      </c>
      <c r="K32" s="20"/>
      <c r="L32" s="20" t="s">
        <v>202</v>
      </c>
      <c r="M32" s="20" t="s">
        <v>204</v>
      </c>
      <c r="N32" s="15" t="s">
        <v>34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</row>
    <row r="33" spans="1:55" ht="15.75">
      <c r="A33" s="174" t="s">
        <v>43</v>
      </c>
      <c r="B33" s="3" t="s">
        <v>21</v>
      </c>
      <c r="C33" s="5" t="s">
        <v>325</v>
      </c>
      <c r="D33" s="5" t="s">
        <v>6</v>
      </c>
      <c r="E33" s="43"/>
      <c r="F33" s="5" t="s">
        <v>24</v>
      </c>
      <c r="G33" s="35">
        <f>IF(F33="sehr kurzfristig",4,IF(F33="sehr kurz- / kurzfristig",3.5,IF(F33="kurzfristig",3,IF(F33="kurz- / mittelfristig",2.5,IF(F33="mittelfristig",2,IF(F33="mittel- / langfristig",1.5,IF(F33="langfristig",1)))))))</f>
        <v>1</v>
      </c>
      <c r="H33" s="5" t="s">
        <v>28</v>
      </c>
      <c r="I33" s="35">
        <f>IF(H33="gering",4,IF(H33="gering / mittel",3.5,IF(H33="mittel",3,IF(H33="mittel / hoch",2.5,IF(H33="hoch",2,IF(H33="hoch / sehr hoch",1.5,IF(H33="sehr hoch",1)))))))</f>
        <v>1</v>
      </c>
      <c r="J33" s="6" t="s">
        <v>28</v>
      </c>
      <c r="K33" s="35">
        <f>IF(J33="gering",1,IF(J33="gering / mittel",1.5,IF(J33="mittel",2,IF(J33="mittel / hoch",2.5,IF(J33="hoch",3,IF(J33="hoch / sehr hoch",3.5,IF(J33="sehr hoch",4)))))))</f>
        <v>4</v>
      </c>
      <c r="L33" s="45">
        <f>(G33+I33+K33+K33)/4</f>
        <v>2.5</v>
      </c>
      <c r="M33" s="6"/>
      <c r="N33" s="5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</row>
    <row r="34" spans="1:55" ht="15">
      <c r="A34" s="174"/>
      <c r="B34" s="175" t="s">
        <v>31</v>
      </c>
      <c r="C34" s="5" t="s">
        <v>74</v>
      </c>
      <c r="D34" s="5" t="s">
        <v>17</v>
      </c>
      <c r="E34" s="86" t="s">
        <v>170</v>
      </c>
      <c r="F34" s="5" t="s">
        <v>23</v>
      </c>
      <c r="G34" s="35">
        <f>IF(F34="sehr kurzfristig",4,IF(F34="sehr kurz- / kurzfristig",3.5,IF(F34="kurzfristig",3,IF(F34="kurz- / mittelfristig",2.5,IF(F34="mittelfristig",2,IF(F34="mittel- / langfristig",1.5,IF(F34="langfristig",1)))))))</f>
        <v>2</v>
      </c>
      <c r="H34" s="5" t="s">
        <v>26</v>
      </c>
      <c r="I34" s="35">
        <f>IF(H34="gering",4,IF(H34="gering / mittel",3.5,IF(H34="mittel",3,IF(H34="mittel / hoch",2.5,IF(H34="hoch",2,IF(H34="hoch / sehr hoch",1.5,IF(H34="sehr hoch",1)))))))</f>
        <v>3</v>
      </c>
      <c r="J34" s="6" t="s">
        <v>26</v>
      </c>
      <c r="K34" s="35">
        <f>IF(J34="gering",1,IF(J34="gering / mittel",1.5,IF(J34="mittel",2,IF(J34="mittel / hoch",2.5,IF(J34="hoch",3,IF(J34="hoch / sehr hoch",3.5,IF(J34="sehr hoch",4)))))))</f>
        <v>2</v>
      </c>
      <c r="L34" s="45">
        <f>(G34+I34+K34+K34)/4</f>
        <v>2.25</v>
      </c>
      <c r="M34" s="6"/>
      <c r="N34" s="5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</row>
    <row r="35" spans="1:55" ht="15">
      <c r="A35" s="174"/>
      <c r="B35" s="176"/>
      <c r="C35" s="5" t="s">
        <v>250</v>
      </c>
      <c r="D35" s="5" t="s">
        <v>6</v>
      </c>
      <c r="E35" s="86" t="s">
        <v>252</v>
      </c>
      <c r="F35" s="5" t="s">
        <v>58</v>
      </c>
      <c r="G35" s="35">
        <f>IF(F35="sehr kurzfristig",4,IF(F35="sehr kurz- / kurzfristig",3.5,IF(F35="kurzfristig",3,IF(F35="kurz- / mittelfristig",2.5,IF(F35="mittelfristig",2,IF(F35="mittel- / langfristig",1.5,IF(F35="langfristig",1)))))))</f>
        <v>1.5</v>
      </c>
      <c r="H35" s="5" t="s">
        <v>27</v>
      </c>
      <c r="I35" s="35">
        <f>IF(H35="gering",4,IF(H35="gering / mittel",3.5,IF(H35="mittel",3,IF(H35="mittel / hoch",2.5,IF(H35="hoch",2,IF(H35="hoch / sehr hoch",1.5,IF(H35="sehr hoch",1)))))))</f>
        <v>2</v>
      </c>
      <c r="J35" s="6" t="s">
        <v>61</v>
      </c>
      <c r="K35" s="35">
        <f>IF(J35="gering",1,IF(J35="gering / mittel",1.5,IF(J35="mittel",2,IF(J35="mittel / hoch",2.5,IF(J35="hoch",3,IF(J35="hoch / sehr hoch",3.5,IF(J35="sehr hoch",4)))))))</f>
        <v>2.5</v>
      </c>
      <c r="L35" s="45">
        <f>(G35+I35+K35+K35)/4</f>
        <v>2.125</v>
      </c>
      <c r="M35" s="6"/>
      <c r="N35" s="5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</row>
    <row r="36" spans="1:55" ht="15">
      <c r="A36" s="174"/>
      <c r="B36" s="177"/>
      <c r="C36" s="5" t="s">
        <v>251</v>
      </c>
      <c r="D36" s="5" t="s">
        <v>6</v>
      </c>
      <c r="E36" s="86" t="s">
        <v>122</v>
      </c>
      <c r="F36" s="5" t="s">
        <v>24</v>
      </c>
      <c r="G36" s="35">
        <f>IF(F36="sehr kurzfristig",4,IF(F36="sehr kurz- / kurzfristig",3.5,IF(F36="kurzfristig",3,IF(F36="kurz- / mittelfristig",2.5,IF(F36="mittelfristig",2,IF(F36="mittel- / langfristig",1.5,IF(F36="langfristig",1)))))))</f>
        <v>1</v>
      </c>
      <c r="H36" s="5" t="s">
        <v>28</v>
      </c>
      <c r="I36" s="35">
        <f>IF(H36="gering",4,IF(H36="gering / mittel",3.5,IF(H36="mittel",3,IF(H36="mittel / hoch",2.5,IF(H36="hoch",2,IF(H36="hoch / sehr hoch",1.5,IF(H36="sehr hoch",1)))))))</f>
        <v>1</v>
      </c>
      <c r="J36" s="6" t="s">
        <v>27</v>
      </c>
      <c r="K36" s="35">
        <f>IF(J36="gering",1,IF(J36="gering / mittel",1.5,IF(J36="mittel",2,IF(J36="mittel / hoch",2.5,IF(J36="hoch",3,IF(J36="hoch / sehr hoch",3.5,IF(J36="sehr hoch",4)))))))</f>
        <v>3</v>
      </c>
      <c r="L36" s="45">
        <f>(G36+I36+K36+K36)/4</f>
        <v>2</v>
      </c>
      <c r="M36" s="6"/>
      <c r="N36" s="5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</row>
    <row r="37" spans="1:55" ht="15">
      <c r="A37" s="3" t="s">
        <v>44</v>
      </c>
      <c r="B37" s="3" t="s">
        <v>21</v>
      </c>
      <c r="C37" s="5" t="s">
        <v>75</v>
      </c>
      <c r="D37" s="5" t="s">
        <v>6</v>
      </c>
      <c r="E37" s="86" t="s">
        <v>155</v>
      </c>
      <c r="F37" s="5" t="s">
        <v>58</v>
      </c>
      <c r="G37" s="35">
        <f>IF(F37="sehr kurzfristig",4,IF(F37="sehr kurz- / kurzfristig",3.5,IF(F37="kurzfristig",3,IF(F37="kurz- / mittelfristig",2.5,IF(F37="mittelfristig",2,IF(F37="mittel- / langfristig",1.5,IF(F37="langfristig",1)))))))</f>
        <v>1.5</v>
      </c>
      <c r="H37" s="5" t="s">
        <v>28</v>
      </c>
      <c r="I37" s="35">
        <f>IF(H37="gering",4,IF(H37="gering / mittel",3.5,IF(H37="mittel",3,IF(H37="mittel / hoch",2.5,IF(H37="hoch",2,IF(H37="hoch / sehr hoch",1.5,IF(H37="sehr hoch",1)))))))</f>
        <v>1</v>
      </c>
      <c r="J37" s="6" t="s">
        <v>28</v>
      </c>
      <c r="K37" s="35">
        <f>IF(J37="gering",1,IF(J37="gering / mittel",1.5,IF(J37="mittel",2,IF(J37="mittel / hoch",2.5,IF(J37="hoch",3,IF(J37="hoch / sehr hoch",3.5,IF(J37="sehr hoch",4)))))))</f>
        <v>4</v>
      </c>
      <c r="L37" s="45">
        <f>(G37+I37+K37+K37)/4</f>
        <v>2.625</v>
      </c>
      <c r="M37" s="6"/>
      <c r="N37" s="5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</row>
    <row r="38" spans="5:55" ht="15">
      <c r="E38" s="11"/>
      <c r="H38" s="10"/>
      <c r="I38" s="10"/>
      <c r="M38" s="11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</row>
    <row r="39" spans="4:55" ht="15.75">
      <c r="D39" s="15"/>
      <c r="E39" s="11"/>
      <c r="H39" s="10"/>
      <c r="I39" s="10"/>
      <c r="M39" s="11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</row>
    <row r="40" spans="1:55" ht="18.75">
      <c r="A40" s="31" t="s">
        <v>55</v>
      </c>
      <c r="B40" s="19" t="s">
        <v>63</v>
      </c>
      <c r="E40" s="11"/>
      <c r="H40" s="10"/>
      <c r="I40" s="10"/>
      <c r="M40" s="11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</row>
    <row r="41" spans="1:13" ht="15">
      <c r="A41" s="10" t="s">
        <v>71</v>
      </c>
      <c r="B41" s="9">
        <v>4</v>
      </c>
      <c r="C41" s="10" t="s">
        <v>72</v>
      </c>
      <c r="E41" s="11"/>
      <c r="H41" s="10"/>
      <c r="I41" s="10"/>
      <c r="M41" s="11"/>
    </row>
    <row r="42" spans="1:13" ht="15">
      <c r="A42" s="9" t="s">
        <v>22</v>
      </c>
      <c r="B42" s="9">
        <v>3</v>
      </c>
      <c r="C42" s="10" t="s">
        <v>287</v>
      </c>
      <c r="E42" s="11"/>
      <c r="H42" s="10"/>
      <c r="I42" s="10"/>
      <c r="M42" s="11"/>
    </row>
    <row r="43" spans="1:13" ht="15">
      <c r="A43" s="9" t="s">
        <v>23</v>
      </c>
      <c r="B43" s="9">
        <v>2</v>
      </c>
      <c r="C43" s="10" t="s">
        <v>336</v>
      </c>
      <c r="E43" s="11"/>
      <c r="H43" s="10"/>
      <c r="I43" s="10"/>
      <c r="M43" s="11"/>
    </row>
    <row r="44" spans="1:13" ht="15">
      <c r="A44" s="9" t="s">
        <v>24</v>
      </c>
      <c r="B44" s="9">
        <v>1</v>
      </c>
      <c r="C44" s="10" t="s">
        <v>337</v>
      </c>
      <c r="E44" s="11"/>
      <c r="H44" s="10"/>
      <c r="I44" s="10"/>
      <c r="M44" s="11"/>
    </row>
    <row r="45" spans="5:13" ht="15">
      <c r="E45" s="11"/>
      <c r="H45" s="10"/>
      <c r="I45" s="10"/>
      <c r="M45" s="11"/>
    </row>
    <row r="46" spans="1:13" ht="18.75">
      <c r="A46" s="31" t="s">
        <v>56</v>
      </c>
      <c r="B46" s="19" t="s">
        <v>64</v>
      </c>
      <c r="E46" s="11"/>
      <c r="H46" s="10"/>
      <c r="I46" s="10"/>
      <c r="M46" s="11"/>
    </row>
    <row r="47" spans="1:13" ht="15">
      <c r="A47" s="9" t="s">
        <v>25</v>
      </c>
      <c r="B47" s="9">
        <v>4</v>
      </c>
      <c r="E47" s="11"/>
      <c r="H47" s="10"/>
      <c r="I47" s="10"/>
      <c r="M47" s="11"/>
    </row>
    <row r="48" spans="1:13" ht="15">
      <c r="A48" s="9" t="s">
        <v>26</v>
      </c>
      <c r="B48" s="9">
        <v>3</v>
      </c>
      <c r="E48" s="11"/>
      <c r="H48" s="10"/>
      <c r="I48" s="10"/>
      <c r="M48" s="11"/>
    </row>
    <row r="49" spans="1:13" ht="15">
      <c r="A49" s="9" t="s">
        <v>27</v>
      </c>
      <c r="B49" s="9">
        <v>2</v>
      </c>
      <c r="E49" s="11"/>
      <c r="H49" s="10"/>
      <c r="I49" s="10"/>
      <c r="M49" s="11"/>
    </row>
    <row r="50" spans="1:13" ht="15">
      <c r="A50" s="9" t="s">
        <v>28</v>
      </c>
      <c r="B50" s="9">
        <v>1</v>
      </c>
      <c r="E50" s="11"/>
      <c r="H50" s="10"/>
      <c r="I50" s="10"/>
      <c r="M50" s="11"/>
    </row>
    <row r="51" spans="5:13" ht="15">
      <c r="E51" s="11"/>
      <c r="H51" s="10"/>
      <c r="I51" s="10"/>
      <c r="M51" s="11"/>
    </row>
    <row r="52" spans="1:13" ht="18.75">
      <c r="A52" s="31" t="s">
        <v>57</v>
      </c>
      <c r="B52" s="19" t="s">
        <v>65</v>
      </c>
      <c r="E52" s="11"/>
      <c r="H52" s="10"/>
      <c r="I52" s="10"/>
      <c r="M52" s="11"/>
    </row>
    <row r="53" spans="1:13" ht="15">
      <c r="A53" s="9" t="s">
        <v>25</v>
      </c>
      <c r="B53" s="9">
        <v>1</v>
      </c>
      <c r="E53" s="11"/>
      <c r="H53" s="10"/>
      <c r="I53" s="10"/>
      <c r="M53" s="11"/>
    </row>
    <row r="54" spans="1:13" ht="15">
      <c r="A54" s="9" t="s">
        <v>26</v>
      </c>
      <c r="B54" s="9">
        <v>2</v>
      </c>
      <c r="E54" s="11"/>
      <c r="H54" s="10"/>
      <c r="I54" s="10"/>
      <c r="M54" s="11"/>
    </row>
    <row r="55" spans="1:13" ht="15">
      <c r="A55" s="9" t="s">
        <v>27</v>
      </c>
      <c r="B55" s="9">
        <v>3</v>
      </c>
      <c r="E55" s="11"/>
      <c r="H55" s="10"/>
      <c r="I55" s="10"/>
      <c r="M55" s="11"/>
    </row>
    <row r="56" spans="1:13" ht="15">
      <c r="A56" s="10" t="s">
        <v>28</v>
      </c>
      <c r="B56" s="9">
        <v>4</v>
      </c>
      <c r="E56" s="11"/>
      <c r="H56" s="10"/>
      <c r="I56" s="10"/>
      <c r="M56" s="11"/>
    </row>
    <row r="57" spans="1:13" ht="15.75">
      <c r="A57" s="15"/>
      <c r="C57" s="33"/>
      <c r="E57" s="11"/>
      <c r="H57" s="10"/>
      <c r="I57" s="10"/>
      <c r="M57" s="11"/>
    </row>
    <row r="58" spans="1:13" ht="18.75">
      <c r="A58" s="31" t="s">
        <v>203</v>
      </c>
      <c r="B58" s="63" t="s">
        <v>156</v>
      </c>
      <c r="C58" s="40"/>
      <c r="E58" s="11"/>
      <c r="H58" s="10"/>
      <c r="I58" s="10"/>
      <c r="M58" s="11"/>
    </row>
    <row r="59" spans="1:13" ht="15">
      <c r="A59" s="10" t="s">
        <v>205</v>
      </c>
      <c r="B59" s="9">
        <v>1</v>
      </c>
      <c r="C59" s="10" t="s">
        <v>206</v>
      </c>
      <c r="E59" s="11"/>
      <c r="H59" s="10"/>
      <c r="I59" s="10"/>
      <c r="M59" s="11"/>
    </row>
    <row r="60" spans="1:13" ht="15">
      <c r="A60" s="10" t="s">
        <v>207</v>
      </c>
      <c r="B60" s="9">
        <v>4</v>
      </c>
      <c r="C60" s="10" t="s">
        <v>208</v>
      </c>
      <c r="E60" s="11"/>
      <c r="H60" s="10"/>
      <c r="I60" s="10"/>
      <c r="M60" s="11"/>
    </row>
    <row r="61" spans="5:13" ht="15">
      <c r="E61" s="11"/>
      <c r="H61" s="10"/>
      <c r="I61" s="10"/>
      <c r="M61" s="11"/>
    </row>
    <row r="62" spans="5:13" ht="15">
      <c r="E62" s="11"/>
      <c r="H62" s="10"/>
      <c r="I62" s="10"/>
      <c r="M62" s="11"/>
    </row>
    <row r="63" spans="5:13" ht="15">
      <c r="E63" s="11"/>
      <c r="H63" s="10"/>
      <c r="I63" s="10"/>
      <c r="M63" s="11"/>
    </row>
  </sheetData>
  <sheetProtection/>
  <mergeCells count="8">
    <mergeCell ref="A5:A8"/>
    <mergeCell ref="B6:B8"/>
    <mergeCell ref="A33:A36"/>
    <mergeCell ref="B12:B18"/>
    <mergeCell ref="A12:A18"/>
    <mergeCell ref="B20:B29"/>
    <mergeCell ref="A20:A29"/>
    <mergeCell ref="B34:B36"/>
  </mergeCells>
  <hyperlinks>
    <hyperlink ref="E5" location="Maßnahmen_091215!A1" display="Liste E/S/1"/>
    <hyperlink ref="E10" location="'Liste Bau-S-1'!A1" display="Liste Bau/S/1"/>
    <hyperlink ref="E17" location="'Liste B-S-6'!A1" display="Liste B/S/6"/>
    <hyperlink ref="E37" location="'Liste B-S-8'!A1" display="Liste B/S/8"/>
    <hyperlink ref="E35" location="'Liste E-P-4'!Z1S1" display="Liste E/P/4"/>
    <hyperlink ref="E36" location="'Liste E-P-5'!Z1S1" display="Liste E/P/5"/>
    <hyperlink ref="E34" location="'Liste B-P-1'!A1" display="Liste B-P-1"/>
    <hyperlink ref="E27" location="'Liste Z-S-8'!Z1S1" display="2 Kurven im Weserbergland"/>
    <hyperlink ref="E6" location="'Liste E-P-1'!Z1S1" display="Liste E/P/1"/>
    <hyperlink ref="E7" location="'Liste E-P-2'!Z1S1" display="Liste E/P/2"/>
  </hyperlinks>
  <printOptions/>
  <pageMargins left="0.7" right="0.7" top="0.787401575" bottom="0.787401575" header="0.3" footer="0.3"/>
  <pageSetup fitToHeight="1" fitToWidth="1" horizontalDpi="600" verticalDpi="600" orientation="landscape" paperSize="8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" sqref="B4:B7"/>
    </sheetView>
  </sheetViews>
  <sheetFormatPr defaultColWidth="11.421875" defaultRowHeight="15"/>
  <cols>
    <col min="1" max="1" width="32.28125" style="0" bestFit="1" customWidth="1"/>
    <col min="2" max="2" width="35.7109375" style="0" customWidth="1"/>
    <col min="3" max="3" width="34.28125" style="0" bestFit="1" customWidth="1"/>
    <col min="4" max="4" width="33.00390625" style="0" bestFit="1" customWidth="1"/>
    <col min="5" max="5" width="29.140625" style="0" bestFit="1" customWidth="1"/>
  </cols>
  <sheetData>
    <row r="1" spans="1:5" ht="20.25">
      <c r="A1" s="55" t="s">
        <v>122</v>
      </c>
      <c r="B1" s="47"/>
      <c r="C1" s="47"/>
      <c r="D1" s="47"/>
      <c r="E1" s="47"/>
    </row>
    <row r="2" spans="1:5" ht="15">
      <c r="A2" s="88" t="s">
        <v>263</v>
      </c>
      <c r="B2" s="47"/>
      <c r="C2" s="47"/>
      <c r="D2" s="47"/>
      <c r="E2" s="47"/>
    </row>
    <row r="3" spans="1:5" ht="37.5" customHeight="1">
      <c r="A3" s="111" t="s">
        <v>124</v>
      </c>
      <c r="B3" s="111" t="s">
        <v>125</v>
      </c>
      <c r="C3" s="111" t="s">
        <v>127</v>
      </c>
      <c r="D3" s="111" t="s">
        <v>126</v>
      </c>
      <c r="E3" s="111" t="s">
        <v>132</v>
      </c>
    </row>
    <row r="4" spans="1:5" ht="37.5" customHeight="1">
      <c r="A4" s="185" t="s">
        <v>160</v>
      </c>
      <c r="B4" s="185" t="s">
        <v>318</v>
      </c>
      <c r="C4" s="112" t="s">
        <v>319</v>
      </c>
      <c r="D4" s="112">
        <v>411</v>
      </c>
      <c r="E4" s="185">
        <v>3015</v>
      </c>
    </row>
    <row r="5" spans="1:5" ht="37.5" customHeight="1">
      <c r="A5" s="185"/>
      <c r="B5" s="185"/>
      <c r="C5" s="112" t="s">
        <v>128</v>
      </c>
      <c r="D5" s="112">
        <v>352</v>
      </c>
      <c r="E5" s="185"/>
    </row>
    <row r="6" spans="1:5" ht="75" customHeight="1">
      <c r="A6" s="185"/>
      <c r="B6" s="185"/>
      <c r="C6" s="112" t="s">
        <v>130</v>
      </c>
      <c r="D6" s="112">
        <v>875</v>
      </c>
      <c r="E6" s="185"/>
    </row>
    <row r="7" spans="1:5" ht="37.5" customHeight="1">
      <c r="A7" s="185"/>
      <c r="B7" s="185"/>
      <c r="C7" s="112" t="s">
        <v>320</v>
      </c>
      <c r="D7" s="112">
        <v>1377</v>
      </c>
      <c r="E7" s="185"/>
    </row>
    <row r="8" spans="1:5" ht="37.5" customHeight="1">
      <c r="A8" s="112" t="s">
        <v>158</v>
      </c>
      <c r="B8" s="112" t="s">
        <v>321</v>
      </c>
      <c r="C8" s="112" t="s">
        <v>322</v>
      </c>
      <c r="D8" s="112">
        <v>1227</v>
      </c>
      <c r="E8" s="112">
        <v>1227</v>
      </c>
    </row>
    <row r="9" spans="1:5" ht="37.5" customHeight="1">
      <c r="A9" s="185" t="s">
        <v>159</v>
      </c>
      <c r="B9" s="185" t="s">
        <v>323</v>
      </c>
      <c r="C9" s="112" t="s">
        <v>322</v>
      </c>
      <c r="D9" s="112">
        <v>158</v>
      </c>
      <c r="E9" s="185">
        <v>955</v>
      </c>
    </row>
    <row r="10" spans="1:5" ht="37.5" customHeight="1">
      <c r="A10" s="185"/>
      <c r="B10" s="185"/>
      <c r="C10" s="112" t="s">
        <v>138</v>
      </c>
      <c r="D10" s="112">
        <v>523</v>
      </c>
      <c r="E10" s="185"/>
    </row>
    <row r="11" spans="1:5" ht="37.5" customHeight="1">
      <c r="A11" s="185"/>
      <c r="B11" s="185"/>
      <c r="C11" s="112" t="s">
        <v>139</v>
      </c>
      <c r="D11" s="112">
        <v>274</v>
      </c>
      <c r="E11" s="185"/>
    </row>
  </sheetData>
  <sheetProtection/>
  <mergeCells count="6">
    <mergeCell ref="A4:A7"/>
    <mergeCell ref="B4:B7"/>
    <mergeCell ref="E4:E7"/>
    <mergeCell ref="A9:A11"/>
    <mergeCell ref="B9:B11"/>
    <mergeCell ref="E9:E11"/>
  </mergeCells>
  <printOptions/>
  <pageMargins left="0.7" right="0.7" top="0.787401575" bottom="0.787401575" header="0.3" footer="0.3"/>
  <pageSetup horizontalDpi="1200" verticalDpi="12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45.7109375" style="114" customWidth="1"/>
    <col min="2" max="3" width="11.421875" style="114" customWidth="1"/>
    <col min="4" max="5" width="14.28125" style="114" hidden="1" customWidth="1"/>
    <col min="6" max="6" width="17.140625" style="114" hidden="1" customWidth="1"/>
    <col min="7" max="9" width="14.28125" style="114" hidden="1" customWidth="1"/>
    <col min="10" max="10" width="14.28125" style="114" customWidth="1"/>
    <col min="11" max="11" width="17.140625" style="114" customWidth="1"/>
    <col min="12" max="15" width="14.28125" style="114" customWidth="1"/>
    <col min="16" max="16" width="17.140625" style="114" customWidth="1"/>
    <col min="17" max="20" width="14.28125" style="114" customWidth="1"/>
    <col min="21" max="21" width="17.140625" style="114" customWidth="1"/>
    <col min="22" max="24" width="14.28125" style="114" customWidth="1"/>
    <col min="25" max="16384" width="11.421875" style="114" customWidth="1"/>
  </cols>
  <sheetData>
    <row r="1" ht="20.25">
      <c r="A1" s="49" t="s">
        <v>155</v>
      </c>
    </row>
    <row r="2" ht="13.5" thickBot="1">
      <c r="A2" s="87" t="s">
        <v>264</v>
      </c>
    </row>
    <row r="3" spans="1:24" ht="30" customHeight="1" thickBot="1">
      <c r="A3" s="193" t="s">
        <v>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</row>
    <row r="4" spans="1:24" s="116" customFormat="1" ht="22.5" customHeight="1" thickBot="1">
      <c r="A4" s="198" t="s">
        <v>79</v>
      </c>
      <c r="B4" s="190" t="s">
        <v>80</v>
      </c>
      <c r="C4" s="192" t="s">
        <v>81</v>
      </c>
      <c r="D4" s="190" t="s">
        <v>327</v>
      </c>
      <c r="E4" s="186">
        <v>2005</v>
      </c>
      <c r="F4" s="187"/>
      <c r="G4" s="187"/>
      <c r="H4" s="187"/>
      <c r="I4" s="188"/>
      <c r="J4" s="186">
        <v>2025</v>
      </c>
      <c r="K4" s="187"/>
      <c r="L4" s="187"/>
      <c r="M4" s="187"/>
      <c r="N4" s="188"/>
      <c r="O4" s="186" t="s">
        <v>328</v>
      </c>
      <c r="P4" s="187"/>
      <c r="Q4" s="187"/>
      <c r="R4" s="187"/>
      <c r="S4" s="188"/>
      <c r="T4" s="186" t="s">
        <v>329</v>
      </c>
      <c r="U4" s="187"/>
      <c r="V4" s="187"/>
      <c r="W4" s="187"/>
      <c r="X4" s="188"/>
    </row>
    <row r="5" spans="1:24" s="121" customFormat="1" ht="34.5" customHeight="1" thickBot="1">
      <c r="A5" s="199"/>
      <c r="B5" s="172"/>
      <c r="C5" s="173"/>
      <c r="D5" s="190"/>
      <c r="E5" s="113" t="s">
        <v>82</v>
      </c>
      <c r="F5" s="117" t="s">
        <v>83</v>
      </c>
      <c r="G5" s="117" t="s">
        <v>84</v>
      </c>
      <c r="H5" s="117" t="s">
        <v>85</v>
      </c>
      <c r="I5" s="118" t="s">
        <v>86</v>
      </c>
      <c r="J5" s="119" t="s">
        <v>82</v>
      </c>
      <c r="K5" s="120" t="s">
        <v>83</v>
      </c>
      <c r="L5" s="120" t="s">
        <v>84</v>
      </c>
      <c r="M5" s="120" t="s">
        <v>85</v>
      </c>
      <c r="N5" s="118" t="s">
        <v>86</v>
      </c>
      <c r="O5" s="115" t="s">
        <v>82</v>
      </c>
      <c r="P5" s="120" t="s">
        <v>83</v>
      </c>
      <c r="Q5" s="120" t="s">
        <v>84</v>
      </c>
      <c r="R5" s="120" t="s">
        <v>85</v>
      </c>
      <c r="S5" s="118" t="s">
        <v>86</v>
      </c>
      <c r="T5" s="115" t="s">
        <v>82</v>
      </c>
      <c r="U5" s="120" t="s">
        <v>83</v>
      </c>
      <c r="V5" s="120" t="s">
        <v>84</v>
      </c>
      <c r="W5" s="120" t="s">
        <v>85</v>
      </c>
      <c r="X5" s="118" t="s">
        <v>86</v>
      </c>
    </row>
    <row r="6" spans="1:24" ht="15" customHeight="1">
      <c r="A6" s="122" t="s">
        <v>87</v>
      </c>
      <c r="B6" s="123">
        <v>232.6</v>
      </c>
      <c r="C6" s="124">
        <v>230.1</v>
      </c>
      <c r="D6" s="123">
        <f aca="true" t="shared" si="0" ref="D6:D35">B6-C6</f>
        <v>2.5</v>
      </c>
      <c r="E6" s="125">
        <f aca="true" t="shared" si="1" ref="E6:E35">F6/H6</f>
        <v>5277.5862068965525</v>
      </c>
      <c r="F6" s="126">
        <v>6122</v>
      </c>
      <c r="G6" s="124">
        <v>15</v>
      </c>
      <c r="H6" s="127">
        <v>1.16</v>
      </c>
      <c r="I6" s="128" t="s">
        <v>88</v>
      </c>
      <c r="J6" s="129">
        <f aca="true" t="shared" si="2" ref="J6:J35">E6</f>
        <v>5277.5862068965525</v>
      </c>
      <c r="K6" s="126">
        <v>6879</v>
      </c>
      <c r="L6" s="124">
        <v>16</v>
      </c>
      <c r="M6" s="130">
        <f aca="true" t="shared" si="3" ref="M6:M35">K6/J6</f>
        <v>1.3034367853642599</v>
      </c>
      <c r="N6" s="131" t="s">
        <v>88</v>
      </c>
      <c r="O6" s="129">
        <f aca="true" t="shared" si="4" ref="O6:O35">J6*1.25</f>
        <v>6596.98275862069</v>
      </c>
      <c r="P6" s="126">
        <f aca="true" t="shared" si="5" ref="P6:P35">K6</f>
        <v>6879</v>
      </c>
      <c r="Q6" s="124">
        <f aca="true" t="shared" si="6" ref="Q6:Q35">L6</f>
        <v>16</v>
      </c>
      <c r="R6" s="130">
        <f aca="true" t="shared" si="7" ref="R6:R35">P6/O6</f>
        <v>1.042749428291408</v>
      </c>
      <c r="S6" s="132" t="s">
        <v>88</v>
      </c>
      <c r="T6" s="129">
        <f aca="true" t="shared" si="8" ref="T6:T35">J6+1800</f>
        <v>7077.5862068965525</v>
      </c>
      <c r="U6" s="126">
        <f aca="true" t="shared" si="9" ref="U6:U35">P6</f>
        <v>6879</v>
      </c>
      <c r="V6" s="124">
        <f aca="true" t="shared" si="10" ref="V6:V35">Q6</f>
        <v>16</v>
      </c>
      <c r="W6" s="127">
        <f aca="true" t="shared" si="11" ref="W6:W35">U6/T6</f>
        <v>0.9719415347137635</v>
      </c>
      <c r="X6" s="131" t="s">
        <v>90</v>
      </c>
    </row>
    <row r="7" spans="1:24" ht="15" customHeight="1">
      <c r="A7" s="133" t="s">
        <v>89</v>
      </c>
      <c r="B7" s="134">
        <v>225.8</v>
      </c>
      <c r="C7" s="135">
        <v>222.6</v>
      </c>
      <c r="D7" s="134">
        <f t="shared" si="0"/>
        <v>3.200000000000017</v>
      </c>
      <c r="E7" s="125">
        <f t="shared" si="1"/>
        <v>5290.196078431372</v>
      </c>
      <c r="F7" s="136">
        <v>5396</v>
      </c>
      <c r="G7" s="135">
        <v>13.8</v>
      </c>
      <c r="H7" s="137">
        <v>1.02</v>
      </c>
      <c r="I7" s="138" t="s">
        <v>88</v>
      </c>
      <c r="J7" s="125">
        <f t="shared" si="2"/>
        <v>5290.196078431372</v>
      </c>
      <c r="K7" s="136">
        <v>5676</v>
      </c>
      <c r="L7" s="135">
        <v>16.7</v>
      </c>
      <c r="M7" s="139">
        <f t="shared" si="3"/>
        <v>1.0729280948851</v>
      </c>
      <c r="N7" s="140" t="s">
        <v>88</v>
      </c>
      <c r="O7" s="125">
        <f t="shared" si="4"/>
        <v>6612.745098039215</v>
      </c>
      <c r="P7" s="136">
        <f t="shared" si="5"/>
        <v>5676</v>
      </c>
      <c r="Q7" s="135">
        <f t="shared" si="6"/>
        <v>16.7</v>
      </c>
      <c r="R7" s="139">
        <f t="shared" si="7"/>
        <v>0.8583424759080801</v>
      </c>
      <c r="S7" s="141" t="s">
        <v>93</v>
      </c>
      <c r="T7" s="125">
        <f t="shared" si="8"/>
        <v>7090.196078431372</v>
      </c>
      <c r="U7" s="136">
        <f t="shared" si="9"/>
        <v>5676</v>
      </c>
      <c r="V7" s="135">
        <f t="shared" si="10"/>
        <v>16.7</v>
      </c>
      <c r="W7" s="137">
        <f t="shared" si="11"/>
        <v>0.8005420353982301</v>
      </c>
      <c r="X7" s="142" t="s">
        <v>93</v>
      </c>
    </row>
    <row r="8" spans="1:24" ht="15" customHeight="1">
      <c r="A8" s="133" t="s">
        <v>91</v>
      </c>
      <c r="B8" s="134">
        <v>241.8</v>
      </c>
      <c r="C8" s="135">
        <v>237.8</v>
      </c>
      <c r="D8" s="134">
        <f t="shared" si="0"/>
        <v>4</v>
      </c>
      <c r="E8" s="125">
        <f t="shared" si="1"/>
        <v>5236.842105263158</v>
      </c>
      <c r="F8" s="136">
        <v>4975</v>
      </c>
      <c r="G8" s="135">
        <v>16</v>
      </c>
      <c r="H8" s="137">
        <v>0.95</v>
      </c>
      <c r="I8" s="138" t="s">
        <v>90</v>
      </c>
      <c r="J8" s="125">
        <f t="shared" si="2"/>
        <v>5236.842105263158</v>
      </c>
      <c r="K8" s="136">
        <v>5586</v>
      </c>
      <c r="L8" s="135">
        <v>16.8</v>
      </c>
      <c r="M8" s="139">
        <f t="shared" si="3"/>
        <v>1.0666733668341708</v>
      </c>
      <c r="N8" s="140" t="s">
        <v>88</v>
      </c>
      <c r="O8" s="125">
        <f t="shared" si="4"/>
        <v>6546.052631578948</v>
      </c>
      <c r="P8" s="136">
        <f t="shared" si="5"/>
        <v>5586</v>
      </c>
      <c r="Q8" s="135">
        <f t="shared" si="6"/>
        <v>16.8</v>
      </c>
      <c r="R8" s="139">
        <f t="shared" si="7"/>
        <v>0.8533386934673366</v>
      </c>
      <c r="S8" s="141" t="s">
        <v>93</v>
      </c>
      <c r="T8" s="125">
        <f t="shared" si="8"/>
        <v>7036.842105263158</v>
      </c>
      <c r="U8" s="136">
        <f t="shared" si="9"/>
        <v>5586</v>
      </c>
      <c r="V8" s="135">
        <f t="shared" si="10"/>
        <v>16.8</v>
      </c>
      <c r="W8" s="137">
        <f t="shared" si="11"/>
        <v>0.7938219895287958</v>
      </c>
      <c r="X8" s="142" t="s">
        <v>93</v>
      </c>
    </row>
    <row r="9" spans="1:24" ht="15" customHeight="1">
      <c r="A9" s="133" t="s">
        <v>94</v>
      </c>
      <c r="B9" s="134">
        <v>237.8</v>
      </c>
      <c r="C9" s="135">
        <v>232.6</v>
      </c>
      <c r="D9" s="134">
        <f t="shared" si="0"/>
        <v>5.200000000000017</v>
      </c>
      <c r="E9" s="125">
        <f t="shared" si="1"/>
        <v>5231.25</v>
      </c>
      <c r="F9" s="136">
        <v>5022</v>
      </c>
      <c r="G9" s="135">
        <v>16.2</v>
      </c>
      <c r="H9" s="137">
        <v>0.96</v>
      </c>
      <c r="I9" s="138" t="s">
        <v>90</v>
      </c>
      <c r="J9" s="125">
        <f t="shared" si="2"/>
        <v>5231.25</v>
      </c>
      <c r="K9" s="136">
        <v>5449</v>
      </c>
      <c r="L9" s="135">
        <v>17.6</v>
      </c>
      <c r="M9" s="139">
        <f t="shared" si="3"/>
        <v>1.0416248506571086</v>
      </c>
      <c r="N9" s="140" t="s">
        <v>88</v>
      </c>
      <c r="O9" s="125">
        <f t="shared" si="4"/>
        <v>6539.0625</v>
      </c>
      <c r="P9" s="136">
        <f t="shared" si="5"/>
        <v>5449</v>
      </c>
      <c r="Q9" s="135">
        <f t="shared" si="6"/>
        <v>17.6</v>
      </c>
      <c r="R9" s="139">
        <f t="shared" si="7"/>
        <v>0.8332998805256869</v>
      </c>
      <c r="S9" s="141" t="s">
        <v>93</v>
      </c>
      <c r="T9" s="125">
        <f t="shared" si="8"/>
        <v>7031.25</v>
      </c>
      <c r="U9" s="136">
        <f t="shared" si="9"/>
        <v>5449</v>
      </c>
      <c r="V9" s="135">
        <f t="shared" si="10"/>
        <v>17.6</v>
      </c>
      <c r="W9" s="137">
        <f t="shared" si="11"/>
        <v>0.7749688888888889</v>
      </c>
      <c r="X9" s="142" t="s">
        <v>93</v>
      </c>
    </row>
    <row r="10" spans="1:24" ht="15" customHeight="1">
      <c r="A10" s="133" t="s">
        <v>92</v>
      </c>
      <c r="B10" s="134">
        <v>212.8</v>
      </c>
      <c r="C10" s="135">
        <v>208</v>
      </c>
      <c r="D10" s="134">
        <f t="shared" si="0"/>
        <v>4.800000000000011</v>
      </c>
      <c r="E10" s="125">
        <f t="shared" si="1"/>
        <v>5160.869565217391</v>
      </c>
      <c r="F10" s="136">
        <v>4748</v>
      </c>
      <c r="G10" s="135">
        <v>18.7</v>
      </c>
      <c r="H10" s="137">
        <v>0.92</v>
      </c>
      <c r="I10" s="138" t="s">
        <v>90</v>
      </c>
      <c r="J10" s="125">
        <f t="shared" si="2"/>
        <v>5160.869565217391</v>
      </c>
      <c r="K10" s="136">
        <v>5272</v>
      </c>
      <c r="L10" s="135">
        <v>21.6</v>
      </c>
      <c r="M10" s="139">
        <f t="shared" si="3"/>
        <v>1.0215332771693346</v>
      </c>
      <c r="N10" s="140" t="s">
        <v>88</v>
      </c>
      <c r="O10" s="125">
        <f t="shared" si="4"/>
        <v>6451.086956521739</v>
      </c>
      <c r="P10" s="136">
        <f t="shared" si="5"/>
        <v>5272</v>
      </c>
      <c r="Q10" s="135">
        <f t="shared" si="6"/>
        <v>21.6</v>
      </c>
      <c r="R10" s="139">
        <f t="shared" si="7"/>
        <v>0.8172266217354676</v>
      </c>
      <c r="S10" s="141" t="s">
        <v>93</v>
      </c>
      <c r="T10" s="125">
        <f t="shared" si="8"/>
        <v>6960.869565217391</v>
      </c>
      <c r="U10" s="136">
        <f t="shared" si="9"/>
        <v>5272</v>
      </c>
      <c r="V10" s="135">
        <f t="shared" si="10"/>
        <v>21.6</v>
      </c>
      <c r="W10" s="137">
        <f t="shared" si="11"/>
        <v>0.7573766396002499</v>
      </c>
      <c r="X10" s="142" t="s">
        <v>93</v>
      </c>
    </row>
    <row r="11" spans="1:24" ht="15" customHeight="1">
      <c r="A11" s="133" t="s">
        <v>95</v>
      </c>
      <c r="B11" s="134">
        <v>172</v>
      </c>
      <c r="C11" s="135">
        <v>169</v>
      </c>
      <c r="D11" s="134">
        <f t="shared" si="0"/>
        <v>3</v>
      </c>
      <c r="E11" s="125">
        <f t="shared" si="1"/>
        <v>4933.333333333333</v>
      </c>
      <c r="F11" s="136">
        <v>4440</v>
      </c>
      <c r="G11" s="135">
        <v>21.1</v>
      </c>
      <c r="H11" s="137">
        <v>0.9</v>
      </c>
      <c r="I11" s="143" t="s">
        <v>93</v>
      </c>
      <c r="J11" s="125">
        <f t="shared" si="2"/>
        <v>4933.333333333333</v>
      </c>
      <c r="K11" s="136">
        <v>5031</v>
      </c>
      <c r="L11" s="135">
        <v>23.1</v>
      </c>
      <c r="M11" s="139">
        <f t="shared" si="3"/>
        <v>1.0197972972972973</v>
      </c>
      <c r="N11" s="140" t="s">
        <v>88</v>
      </c>
      <c r="O11" s="125">
        <f t="shared" si="4"/>
        <v>6166.666666666666</v>
      </c>
      <c r="P11" s="136">
        <f t="shared" si="5"/>
        <v>5031</v>
      </c>
      <c r="Q11" s="135">
        <f t="shared" si="6"/>
        <v>23.1</v>
      </c>
      <c r="R11" s="139">
        <f t="shared" si="7"/>
        <v>0.8158378378378379</v>
      </c>
      <c r="S11" s="141" t="s">
        <v>93</v>
      </c>
      <c r="T11" s="125">
        <f t="shared" si="8"/>
        <v>6733.333333333333</v>
      </c>
      <c r="U11" s="136">
        <f t="shared" si="9"/>
        <v>5031</v>
      </c>
      <c r="V11" s="135">
        <f t="shared" si="10"/>
        <v>23.1</v>
      </c>
      <c r="W11" s="137">
        <f t="shared" si="11"/>
        <v>0.7471782178217822</v>
      </c>
      <c r="X11" s="142" t="s">
        <v>101</v>
      </c>
    </row>
    <row r="12" spans="1:24" ht="15" customHeight="1">
      <c r="A12" s="133" t="s">
        <v>96</v>
      </c>
      <c r="B12" s="134">
        <v>169</v>
      </c>
      <c r="C12" s="135">
        <v>166</v>
      </c>
      <c r="D12" s="134">
        <f t="shared" si="0"/>
        <v>3</v>
      </c>
      <c r="E12" s="125">
        <f t="shared" si="1"/>
        <v>5076.041666666667</v>
      </c>
      <c r="F12" s="136">
        <v>4873</v>
      </c>
      <c r="G12" s="135">
        <v>20.1</v>
      </c>
      <c r="H12" s="137">
        <v>0.96</v>
      </c>
      <c r="I12" s="138" t="s">
        <v>90</v>
      </c>
      <c r="J12" s="125">
        <f t="shared" si="2"/>
        <v>5076.041666666667</v>
      </c>
      <c r="K12" s="136">
        <v>5151</v>
      </c>
      <c r="L12" s="135">
        <v>21.3</v>
      </c>
      <c r="M12" s="139">
        <f t="shared" si="3"/>
        <v>1.0147670839318694</v>
      </c>
      <c r="N12" s="140" t="s">
        <v>88</v>
      </c>
      <c r="O12" s="125">
        <f t="shared" si="4"/>
        <v>6345.052083333334</v>
      </c>
      <c r="P12" s="136">
        <f t="shared" si="5"/>
        <v>5151</v>
      </c>
      <c r="Q12" s="135">
        <f t="shared" si="6"/>
        <v>21.3</v>
      </c>
      <c r="R12" s="139">
        <f t="shared" si="7"/>
        <v>0.8118136671454955</v>
      </c>
      <c r="S12" s="141" t="s">
        <v>93</v>
      </c>
      <c r="T12" s="125">
        <f t="shared" si="8"/>
        <v>6876.041666666667</v>
      </c>
      <c r="U12" s="136">
        <f t="shared" si="9"/>
        <v>5151</v>
      </c>
      <c r="V12" s="135">
        <f t="shared" si="10"/>
        <v>21.3</v>
      </c>
      <c r="W12" s="137">
        <f t="shared" si="11"/>
        <v>0.749122860172701</v>
      </c>
      <c r="X12" s="142" t="s">
        <v>101</v>
      </c>
    </row>
    <row r="13" spans="1:24" ht="15" customHeight="1">
      <c r="A13" s="133" t="s">
        <v>97</v>
      </c>
      <c r="B13" s="134">
        <v>222.6</v>
      </c>
      <c r="C13" s="135">
        <v>218.2</v>
      </c>
      <c r="D13" s="134">
        <f t="shared" si="0"/>
        <v>4.400000000000006</v>
      </c>
      <c r="E13" s="125">
        <f t="shared" si="1"/>
        <v>5325.8064516129025</v>
      </c>
      <c r="F13" s="136">
        <v>4953</v>
      </c>
      <c r="G13" s="135">
        <v>14.8</v>
      </c>
      <c r="H13" s="137">
        <v>0.93</v>
      </c>
      <c r="I13" s="138" t="s">
        <v>90</v>
      </c>
      <c r="J13" s="125">
        <f t="shared" si="2"/>
        <v>5325.8064516129025</v>
      </c>
      <c r="K13" s="136">
        <v>5303</v>
      </c>
      <c r="L13" s="135">
        <v>17.9</v>
      </c>
      <c r="M13" s="139">
        <f t="shared" si="3"/>
        <v>0.9957177468201092</v>
      </c>
      <c r="N13" s="140" t="s">
        <v>90</v>
      </c>
      <c r="O13" s="125">
        <f t="shared" si="4"/>
        <v>6657.258064516128</v>
      </c>
      <c r="P13" s="136">
        <f t="shared" si="5"/>
        <v>5303</v>
      </c>
      <c r="Q13" s="135">
        <f t="shared" si="6"/>
        <v>17.9</v>
      </c>
      <c r="R13" s="139">
        <f t="shared" si="7"/>
        <v>0.7965741974560874</v>
      </c>
      <c r="S13" s="141" t="s">
        <v>93</v>
      </c>
      <c r="T13" s="125">
        <f t="shared" si="8"/>
        <v>7125.8064516129025</v>
      </c>
      <c r="U13" s="136">
        <f t="shared" si="9"/>
        <v>5303</v>
      </c>
      <c r="V13" s="135">
        <f t="shared" si="10"/>
        <v>17.9</v>
      </c>
      <c r="W13" s="137">
        <f t="shared" si="11"/>
        <v>0.7441964689904935</v>
      </c>
      <c r="X13" s="142" t="s">
        <v>101</v>
      </c>
    </row>
    <row r="14" spans="1:24" ht="15" customHeight="1">
      <c r="A14" s="133" t="s">
        <v>99</v>
      </c>
      <c r="B14" s="134">
        <v>230.1</v>
      </c>
      <c r="C14" s="135">
        <v>225.8</v>
      </c>
      <c r="D14" s="134">
        <f t="shared" si="0"/>
        <v>4.299999999999983</v>
      </c>
      <c r="E14" s="125">
        <f t="shared" si="1"/>
        <v>5206.666666666667</v>
      </c>
      <c r="F14" s="136">
        <v>4686</v>
      </c>
      <c r="G14" s="135">
        <v>16.6</v>
      </c>
      <c r="H14" s="137">
        <v>0.9</v>
      </c>
      <c r="I14" s="143" t="s">
        <v>93</v>
      </c>
      <c r="J14" s="125">
        <f t="shared" si="2"/>
        <v>5206.666666666667</v>
      </c>
      <c r="K14" s="136">
        <v>5156</v>
      </c>
      <c r="L14" s="135">
        <v>18.1</v>
      </c>
      <c r="M14" s="139">
        <f t="shared" si="3"/>
        <v>0.9902688860435339</v>
      </c>
      <c r="N14" s="140" t="s">
        <v>90</v>
      </c>
      <c r="O14" s="125">
        <f t="shared" si="4"/>
        <v>6508.333333333334</v>
      </c>
      <c r="P14" s="136">
        <f t="shared" si="5"/>
        <v>5156</v>
      </c>
      <c r="Q14" s="135">
        <f t="shared" si="6"/>
        <v>18.1</v>
      </c>
      <c r="R14" s="139">
        <f t="shared" si="7"/>
        <v>0.792215108834827</v>
      </c>
      <c r="S14" s="141" t="s">
        <v>93</v>
      </c>
      <c r="T14" s="125">
        <f t="shared" si="8"/>
        <v>7006.666666666667</v>
      </c>
      <c r="U14" s="136">
        <f t="shared" si="9"/>
        <v>5156</v>
      </c>
      <c r="V14" s="135">
        <f t="shared" si="10"/>
        <v>18.1</v>
      </c>
      <c r="W14" s="137">
        <f t="shared" si="11"/>
        <v>0.7358705994291151</v>
      </c>
      <c r="X14" s="142" t="s">
        <v>101</v>
      </c>
    </row>
    <row r="15" spans="1:24" ht="15" customHeight="1">
      <c r="A15" s="133" t="s">
        <v>330</v>
      </c>
      <c r="B15" s="134">
        <v>154.7</v>
      </c>
      <c r="C15" s="135">
        <v>148.7</v>
      </c>
      <c r="D15" s="134">
        <f t="shared" si="0"/>
        <v>6</v>
      </c>
      <c r="E15" s="125">
        <f t="shared" si="1"/>
        <v>5005.333333333333</v>
      </c>
      <c r="F15" s="136">
        <v>3754</v>
      </c>
      <c r="G15" s="135">
        <v>23.6</v>
      </c>
      <c r="H15" s="137">
        <v>0.75</v>
      </c>
      <c r="I15" s="143" t="s">
        <v>101</v>
      </c>
      <c r="J15" s="125">
        <f t="shared" si="2"/>
        <v>5005.333333333333</v>
      </c>
      <c r="K15" s="136">
        <v>4909</v>
      </c>
      <c r="L15" s="135">
        <v>25.6</v>
      </c>
      <c r="M15" s="139">
        <f t="shared" si="3"/>
        <v>0.980753862546617</v>
      </c>
      <c r="N15" s="140" t="s">
        <v>90</v>
      </c>
      <c r="O15" s="125">
        <f t="shared" si="4"/>
        <v>6256.666666666666</v>
      </c>
      <c r="P15" s="136">
        <f t="shared" si="5"/>
        <v>4909</v>
      </c>
      <c r="Q15" s="135">
        <f t="shared" si="6"/>
        <v>25.6</v>
      </c>
      <c r="R15" s="139">
        <f t="shared" si="7"/>
        <v>0.7846030900372937</v>
      </c>
      <c r="S15" s="141" t="s">
        <v>93</v>
      </c>
      <c r="T15" s="125">
        <f t="shared" si="8"/>
        <v>6805.333333333333</v>
      </c>
      <c r="U15" s="136">
        <f t="shared" si="9"/>
        <v>4909</v>
      </c>
      <c r="V15" s="135">
        <f t="shared" si="10"/>
        <v>25.6</v>
      </c>
      <c r="W15" s="137">
        <f t="shared" si="11"/>
        <v>0.7213460031347962</v>
      </c>
      <c r="X15" s="142" t="s">
        <v>101</v>
      </c>
    </row>
    <row r="16" spans="1:24" ht="15" customHeight="1">
      <c r="A16" s="133" t="s">
        <v>104</v>
      </c>
      <c r="B16" s="134">
        <v>277.7</v>
      </c>
      <c r="C16" s="135">
        <v>268.8</v>
      </c>
      <c r="D16" s="134">
        <f t="shared" si="0"/>
        <v>8.899999999999977</v>
      </c>
      <c r="E16" s="125">
        <f t="shared" si="1"/>
        <v>4808.064516129032</v>
      </c>
      <c r="F16" s="136">
        <v>2981</v>
      </c>
      <c r="G16" s="135">
        <v>20</v>
      </c>
      <c r="H16" s="137">
        <v>0.62</v>
      </c>
      <c r="I16" s="143" t="s">
        <v>101</v>
      </c>
      <c r="J16" s="125">
        <f t="shared" si="2"/>
        <v>4808.064516129032</v>
      </c>
      <c r="K16" s="144">
        <v>4659</v>
      </c>
      <c r="L16" s="145">
        <v>20.9</v>
      </c>
      <c r="M16" s="139">
        <f t="shared" si="3"/>
        <v>0.9689969808788997</v>
      </c>
      <c r="N16" s="146" t="s">
        <v>90</v>
      </c>
      <c r="O16" s="125">
        <f t="shared" si="4"/>
        <v>6010.08064516129</v>
      </c>
      <c r="P16" s="136">
        <f t="shared" si="5"/>
        <v>4659</v>
      </c>
      <c r="Q16" s="135">
        <f t="shared" si="6"/>
        <v>20.9</v>
      </c>
      <c r="R16" s="139">
        <f t="shared" si="7"/>
        <v>0.7751975847031198</v>
      </c>
      <c r="S16" s="147" t="s">
        <v>93</v>
      </c>
      <c r="T16" s="125">
        <f t="shared" si="8"/>
        <v>6608.064516129032</v>
      </c>
      <c r="U16" s="136">
        <f t="shared" si="9"/>
        <v>4659</v>
      </c>
      <c r="V16" s="135">
        <f t="shared" si="10"/>
        <v>20.9</v>
      </c>
      <c r="W16" s="137">
        <f t="shared" si="11"/>
        <v>0.7050475958018062</v>
      </c>
      <c r="X16" s="148" t="s">
        <v>101</v>
      </c>
    </row>
    <row r="17" spans="1:24" ht="15" customHeight="1">
      <c r="A17" s="133" t="s">
        <v>105</v>
      </c>
      <c r="B17" s="134">
        <v>283.5</v>
      </c>
      <c r="C17" s="135">
        <v>277.7</v>
      </c>
      <c r="D17" s="134">
        <f t="shared" si="0"/>
        <v>5.800000000000011</v>
      </c>
      <c r="E17" s="125">
        <f t="shared" si="1"/>
        <v>4902.941176470588</v>
      </c>
      <c r="F17" s="136">
        <v>3334</v>
      </c>
      <c r="G17" s="135">
        <v>20.4</v>
      </c>
      <c r="H17" s="137">
        <v>0.68</v>
      </c>
      <c r="I17" s="143" t="s">
        <v>101</v>
      </c>
      <c r="J17" s="125">
        <f t="shared" si="2"/>
        <v>4902.941176470588</v>
      </c>
      <c r="K17" s="136">
        <v>4747</v>
      </c>
      <c r="L17" s="135">
        <v>20.5</v>
      </c>
      <c r="M17" s="139">
        <f t="shared" si="3"/>
        <v>0.9681943611277745</v>
      </c>
      <c r="N17" s="140" t="s">
        <v>90</v>
      </c>
      <c r="O17" s="125">
        <f t="shared" si="4"/>
        <v>6128.676470588235</v>
      </c>
      <c r="P17" s="136">
        <f t="shared" si="5"/>
        <v>4747</v>
      </c>
      <c r="Q17" s="135">
        <f t="shared" si="6"/>
        <v>20.5</v>
      </c>
      <c r="R17" s="139">
        <f t="shared" si="7"/>
        <v>0.7745554889022196</v>
      </c>
      <c r="S17" s="141" t="s">
        <v>93</v>
      </c>
      <c r="T17" s="125">
        <f t="shared" si="8"/>
        <v>6702.941176470588</v>
      </c>
      <c r="U17" s="136">
        <f t="shared" si="9"/>
        <v>4747</v>
      </c>
      <c r="V17" s="135">
        <f t="shared" si="10"/>
        <v>20.5</v>
      </c>
      <c r="W17" s="137">
        <f t="shared" si="11"/>
        <v>0.7081965774462483</v>
      </c>
      <c r="X17" s="142" t="s">
        <v>101</v>
      </c>
    </row>
    <row r="18" spans="1:24" ht="15" customHeight="1">
      <c r="A18" s="133" t="s">
        <v>100</v>
      </c>
      <c r="B18" s="134">
        <v>135.5</v>
      </c>
      <c r="C18" s="135">
        <v>132.5</v>
      </c>
      <c r="D18" s="134">
        <f t="shared" si="0"/>
        <v>3</v>
      </c>
      <c r="E18" s="125">
        <f t="shared" si="1"/>
        <v>4878.571428571428</v>
      </c>
      <c r="F18" s="136">
        <v>3415</v>
      </c>
      <c r="G18" s="135">
        <v>25.4</v>
      </c>
      <c r="H18" s="137">
        <v>0.7</v>
      </c>
      <c r="I18" s="143" t="s">
        <v>101</v>
      </c>
      <c r="J18" s="125">
        <f t="shared" si="2"/>
        <v>4878.571428571428</v>
      </c>
      <c r="K18" s="136">
        <v>4718</v>
      </c>
      <c r="L18" s="135">
        <v>27.8</v>
      </c>
      <c r="M18" s="139">
        <f t="shared" si="3"/>
        <v>0.967086383601757</v>
      </c>
      <c r="N18" s="140" t="s">
        <v>90</v>
      </c>
      <c r="O18" s="125">
        <f t="shared" si="4"/>
        <v>6098.214285714285</v>
      </c>
      <c r="P18" s="136">
        <f t="shared" si="5"/>
        <v>4718</v>
      </c>
      <c r="Q18" s="135">
        <f t="shared" si="6"/>
        <v>27.8</v>
      </c>
      <c r="R18" s="139">
        <f t="shared" si="7"/>
        <v>0.7736691068814057</v>
      </c>
      <c r="S18" s="141" t="s">
        <v>93</v>
      </c>
      <c r="T18" s="125">
        <f t="shared" si="8"/>
        <v>6678.571428571428</v>
      </c>
      <c r="U18" s="136">
        <f t="shared" si="9"/>
        <v>4718</v>
      </c>
      <c r="V18" s="135">
        <f t="shared" si="10"/>
        <v>27.8</v>
      </c>
      <c r="W18" s="137">
        <f t="shared" si="11"/>
        <v>0.7064385026737968</v>
      </c>
      <c r="X18" s="142" t="s">
        <v>101</v>
      </c>
    </row>
    <row r="19" spans="1:24" ht="15" customHeight="1">
      <c r="A19" s="133" t="s">
        <v>98</v>
      </c>
      <c r="B19" s="134">
        <v>148.7</v>
      </c>
      <c r="C19" s="135">
        <v>140.5</v>
      </c>
      <c r="D19" s="134">
        <f t="shared" si="0"/>
        <v>8.199999999999989</v>
      </c>
      <c r="E19" s="125">
        <f t="shared" si="1"/>
        <v>4952.054794520548</v>
      </c>
      <c r="F19" s="136">
        <v>3615</v>
      </c>
      <c r="G19" s="135">
        <v>24.3</v>
      </c>
      <c r="H19" s="137">
        <v>0.73</v>
      </c>
      <c r="I19" s="143" t="s">
        <v>101</v>
      </c>
      <c r="J19" s="125">
        <f t="shared" si="2"/>
        <v>4952.054794520548</v>
      </c>
      <c r="K19" s="136">
        <v>4778</v>
      </c>
      <c r="L19" s="135">
        <v>26.6</v>
      </c>
      <c r="M19" s="139">
        <f t="shared" si="3"/>
        <v>0.9648520055325034</v>
      </c>
      <c r="N19" s="140" t="s">
        <v>90</v>
      </c>
      <c r="O19" s="125">
        <f t="shared" si="4"/>
        <v>6190.068493150685</v>
      </c>
      <c r="P19" s="136">
        <f t="shared" si="5"/>
        <v>4778</v>
      </c>
      <c r="Q19" s="135">
        <f t="shared" si="6"/>
        <v>26.6</v>
      </c>
      <c r="R19" s="139">
        <f t="shared" si="7"/>
        <v>0.7718816044260027</v>
      </c>
      <c r="S19" s="141" t="s">
        <v>93</v>
      </c>
      <c r="T19" s="125">
        <f t="shared" si="8"/>
        <v>6752.054794520548</v>
      </c>
      <c r="U19" s="136">
        <f t="shared" si="9"/>
        <v>4778</v>
      </c>
      <c r="V19" s="135">
        <f t="shared" si="10"/>
        <v>26.6</v>
      </c>
      <c r="W19" s="137">
        <f t="shared" si="11"/>
        <v>0.7076364374112396</v>
      </c>
      <c r="X19" s="142" t="s">
        <v>101</v>
      </c>
    </row>
    <row r="20" spans="1:24" ht="15" customHeight="1">
      <c r="A20" s="133" t="s">
        <v>102</v>
      </c>
      <c r="B20" s="134">
        <v>175.9</v>
      </c>
      <c r="C20" s="135">
        <v>172</v>
      </c>
      <c r="D20" s="134">
        <f t="shared" si="0"/>
        <v>3.9000000000000057</v>
      </c>
      <c r="E20" s="125">
        <f t="shared" si="1"/>
        <v>4915</v>
      </c>
      <c r="F20" s="136">
        <v>3932</v>
      </c>
      <c r="G20" s="135">
        <v>23.1</v>
      </c>
      <c r="H20" s="137">
        <v>0.8</v>
      </c>
      <c r="I20" s="143" t="s">
        <v>93</v>
      </c>
      <c r="J20" s="125">
        <f t="shared" si="2"/>
        <v>4915</v>
      </c>
      <c r="K20" s="136">
        <v>4691</v>
      </c>
      <c r="L20" s="135">
        <v>24.4</v>
      </c>
      <c r="M20" s="139">
        <f t="shared" si="3"/>
        <v>0.9544252288911496</v>
      </c>
      <c r="N20" s="140" t="s">
        <v>90</v>
      </c>
      <c r="O20" s="125">
        <f t="shared" si="4"/>
        <v>6143.75</v>
      </c>
      <c r="P20" s="136">
        <f t="shared" si="5"/>
        <v>4691</v>
      </c>
      <c r="Q20" s="135">
        <f t="shared" si="6"/>
        <v>24.4</v>
      </c>
      <c r="R20" s="139">
        <f t="shared" si="7"/>
        <v>0.7635401831129196</v>
      </c>
      <c r="S20" s="141" t="s">
        <v>93</v>
      </c>
      <c r="T20" s="125">
        <f t="shared" si="8"/>
        <v>6715</v>
      </c>
      <c r="U20" s="136">
        <f t="shared" si="9"/>
        <v>4691</v>
      </c>
      <c r="V20" s="135">
        <f t="shared" si="10"/>
        <v>24.4</v>
      </c>
      <c r="W20" s="137">
        <f t="shared" si="11"/>
        <v>0.6985852568875651</v>
      </c>
      <c r="X20" s="142" t="s">
        <v>101</v>
      </c>
    </row>
    <row r="21" spans="1:24" ht="15" customHeight="1">
      <c r="A21" s="133" t="s">
        <v>108</v>
      </c>
      <c r="B21" s="134">
        <v>166</v>
      </c>
      <c r="C21" s="135">
        <v>161.5</v>
      </c>
      <c r="D21" s="134">
        <f t="shared" si="0"/>
        <v>4.5</v>
      </c>
      <c r="E21" s="125">
        <f t="shared" si="1"/>
        <v>5053.409090909091</v>
      </c>
      <c r="F21" s="136">
        <v>4447</v>
      </c>
      <c r="G21" s="135">
        <v>21.6</v>
      </c>
      <c r="H21" s="137">
        <v>0.88</v>
      </c>
      <c r="I21" s="143" t="s">
        <v>93</v>
      </c>
      <c r="J21" s="125">
        <f t="shared" si="2"/>
        <v>5053.409090909091</v>
      </c>
      <c r="K21" s="136">
        <v>4822</v>
      </c>
      <c r="L21" s="135">
        <v>22.5</v>
      </c>
      <c r="M21" s="139">
        <f t="shared" si="3"/>
        <v>0.9542073307847987</v>
      </c>
      <c r="N21" s="140" t="s">
        <v>90</v>
      </c>
      <c r="O21" s="125">
        <f t="shared" si="4"/>
        <v>6316.761363636364</v>
      </c>
      <c r="P21" s="136">
        <f t="shared" si="5"/>
        <v>4822</v>
      </c>
      <c r="Q21" s="135">
        <f t="shared" si="6"/>
        <v>22.5</v>
      </c>
      <c r="R21" s="139">
        <f t="shared" si="7"/>
        <v>0.763365864627839</v>
      </c>
      <c r="S21" s="141" t="s">
        <v>93</v>
      </c>
      <c r="T21" s="125">
        <f t="shared" si="8"/>
        <v>6853.409090909091</v>
      </c>
      <c r="U21" s="136">
        <f t="shared" si="9"/>
        <v>4822</v>
      </c>
      <c r="V21" s="135">
        <f t="shared" si="10"/>
        <v>22.5</v>
      </c>
      <c r="W21" s="137">
        <f t="shared" si="11"/>
        <v>0.7035914442049411</v>
      </c>
      <c r="X21" s="142" t="s">
        <v>101</v>
      </c>
    </row>
    <row r="22" spans="1:24" ht="15" customHeight="1">
      <c r="A22" s="133" t="s">
        <v>109</v>
      </c>
      <c r="B22" s="134">
        <v>268.8</v>
      </c>
      <c r="C22" s="135">
        <v>259.5</v>
      </c>
      <c r="D22" s="134">
        <f t="shared" si="0"/>
        <v>9.300000000000011</v>
      </c>
      <c r="E22" s="125">
        <f t="shared" si="1"/>
        <v>5184.722222222223</v>
      </c>
      <c r="F22" s="136">
        <v>3733</v>
      </c>
      <c r="G22" s="135">
        <v>18.4</v>
      </c>
      <c r="H22" s="137">
        <v>0.72</v>
      </c>
      <c r="I22" s="143" t="s">
        <v>101</v>
      </c>
      <c r="J22" s="125">
        <f t="shared" si="2"/>
        <v>5184.722222222223</v>
      </c>
      <c r="K22" s="136">
        <v>4917</v>
      </c>
      <c r="L22" s="135">
        <v>18.6</v>
      </c>
      <c r="M22" s="139">
        <f t="shared" si="3"/>
        <v>0.948363246718457</v>
      </c>
      <c r="N22" s="140" t="s">
        <v>90</v>
      </c>
      <c r="O22" s="125">
        <f t="shared" si="4"/>
        <v>6480.902777777778</v>
      </c>
      <c r="P22" s="136">
        <f t="shared" si="5"/>
        <v>4917</v>
      </c>
      <c r="Q22" s="135">
        <f t="shared" si="6"/>
        <v>18.6</v>
      </c>
      <c r="R22" s="139">
        <f t="shared" si="7"/>
        <v>0.7586905973747655</v>
      </c>
      <c r="S22" s="141" t="s">
        <v>93</v>
      </c>
      <c r="T22" s="125">
        <f t="shared" si="8"/>
        <v>6984.722222222223</v>
      </c>
      <c r="U22" s="136">
        <f t="shared" si="9"/>
        <v>4917</v>
      </c>
      <c r="V22" s="135">
        <f t="shared" si="10"/>
        <v>18.6</v>
      </c>
      <c r="W22" s="137">
        <f t="shared" si="11"/>
        <v>0.7039650029827003</v>
      </c>
      <c r="X22" s="142" t="s">
        <v>101</v>
      </c>
    </row>
    <row r="23" spans="1:24" ht="15" customHeight="1">
      <c r="A23" s="133" t="s">
        <v>103</v>
      </c>
      <c r="B23" s="134">
        <v>140.5</v>
      </c>
      <c r="C23" s="135">
        <v>135.5</v>
      </c>
      <c r="D23" s="134">
        <f t="shared" si="0"/>
        <v>5</v>
      </c>
      <c r="E23" s="125">
        <f t="shared" si="1"/>
        <v>4960.27397260274</v>
      </c>
      <c r="F23" s="136">
        <v>3621</v>
      </c>
      <c r="G23" s="135">
        <v>24.1</v>
      </c>
      <c r="H23" s="137">
        <v>0.73</v>
      </c>
      <c r="I23" s="143" t="s">
        <v>101</v>
      </c>
      <c r="J23" s="125">
        <f t="shared" si="2"/>
        <v>4960.27397260274</v>
      </c>
      <c r="K23" s="136">
        <v>4685</v>
      </c>
      <c r="L23" s="135">
        <v>26.4</v>
      </c>
      <c r="M23" s="139">
        <f t="shared" si="3"/>
        <v>0.9445042805854735</v>
      </c>
      <c r="N23" s="140" t="s">
        <v>90</v>
      </c>
      <c r="O23" s="125">
        <f t="shared" si="4"/>
        <v>6200.342465753425</v>
      </c>
      <c r="P23" s="136">
        <f t="shared" si="5"/>
        <v>4685</v>
      </c>
      <c r="Q23" s="135">
        <f t="shared" si="6"/>
        <v>26.4</v>
      </c>
      <c r="R23" s="139">
        <f t="shared" si="7"/>
        <v>0.7556034244683788</v>
      </c>
      <c r="S23" s="141" t="s">
        <v>93</v>
      </c>
      <c r="T23" s="125">
        <f t="shared" si="8"/>
        <v>6760.27397260274</v>
      </c>
      <c r="U23" s="136">
        <f t="shared" si="9"/>
        <v>4685</v>
      </c>
      <c r="V23" s="135">
        <f t="shared" si="10"/>
        <v>26.4</v>
      </c>
      <c r="W23" s="137">
        <f t="shared" si="11"/>
        <v>0.6930192502532927</v>
      </c>
      <c r="X23" s="142" t="s">
        <v>101</v>
      </c>
    </row>
    <row r="24" spans="1:24" ht="15" customHeight="1">
      <c r="A24" s="133" t="s">
        <v>107</v>
      </c>
      <c r="B24" s="134">
        <v>204.8</v>
      </c>
      <c r="C24" s="135">
        <v>197.1</v>
      </c>
      <c r="D24" s="134">
        <f t="shared" si="0"/>
        <v>7.700000000000017</v>
      </c>
      <c r="E24" s="125">
        <f t="shared" si="1"/>
        <v>4981.578947368421</v>
      </c>
      <c r="F24" s="136">
        <v>3786</v>
      </c>
      <c r="G24" s="135">
        <v>22.6</v>
      </c>
      <c r="H24" s="137">
        <v>0.76</v>
      </c>
      <c r="I24" s="143" t="s">
        <v>93</v>
      </c>
      <c r="J24" s="125">
        <f t="shared" si="2"/>
        <v>4981.578947368421</v>
      </c>
      <c r="K24" s="136">
        <v>4677</v>
      </c>
      <c r="L24" s="135">
        <v>23.6</v>
      </c>
      <c r="M24" s="139">
        <f t="shared" si="3"/>
        <v>0.9388589540412045</v>
      </c>
      <c r="N24" s="140" t="s">
        <v>90</v>
      </c>
      <c r="O24" s="125">
        <f t="shared" si="4"/>
        <v>6226.973684210526</v>
      </c>
      <c r="P24" s="136">
        <f t="shared" si="5"/>
        <v>4677</v>
      </c>
      <c r="Q24" s="135">
        <f t="shared" si="6"/>
        <v>23.6</v>
      </c>
      <c r="R24" s="139">
        <f t="shared" si="7"/>
        <v>0.7510871632329637</v>
      </c>
      <c r="S24" s="141" t="s">
        <v>101</v>
      </c>
      <c r="T24" s="125">
        <f t="shared" si="8"/>
        <v>6781.578947368421</v>
      </c>
      <c r="U24" s="136">
        <f t="shared" si="9"/>
        <v>4677</v>
      </c>
      <c r="V24" s="135">
        <f t="shared" si="10"/>
        <v>23.6</v>
      </c>
      <c r="W24" s="137">
        <f t="shared" si="11"/>
        <v>0.6896623981373691</v>
      </c>
      <c r="X24" s="142" t="s">
        <v>101</v>
      </c>
    </row>
    <row r="25" spans="1:24" ht="15" customHeight="1">
      <c r="A25" s="133" t="s">
        <v>112</v>
      </c>
      <c r="B25" s="134">
        <v>252.7</v>
      </c>
      <c r="C25" s="135">
        <v>244.6</v>
      </c>
      <c r="D25" s="134">
        <f t="shared" si="0"/>
        <v>8.099999999999994</v>
      </c>
      <c r="E25" s="125">
        <f t="shared" si="1"/>
        <v>5215.584415584415</v>
      </c>
      <c r="F25" s="136">
        <v>4016</v>
      </c>
      <c r="G25" s="135">
        <v>17.7</v>
      </c>
      <c r="H25" s="137">
        <v>0.77</v>
      </c>
      <c r="I25" s="143" t="s">
        <v>93</v>
      </c>
      <c r="J25" s="125">
        <f t="shared" si="2"/>
        <v>5215.584415584415</v>
      </c>
      <c r="K25" s="136">
        <v>4862</v>
      </c>
      <c r="L25" s="135">
        <v>18.6</v>
      </c>
      <c r="M25" s="139">
        <f t="shared" si="3"/>
        <v>0.9322061752988049</v>
      </c>
      <c r="N25" s="140" t="s">
        <v>90</v>
      </c>
      <c r="O25" s="125">
        <f t="shared" si="4"/>
        <v>6519.480519480519</v>
      </c>
      <c r="P25" s="136">
        <f t="shared" si="5"/>
        <v>4862</v>
      </c>
      <c r="Q25" s="135">
        <f t="shared" si="6"/>
        <v>18.6</v>
      </c>
      <c r="R25" s="139">
        <f t="shared" si="7"/>
        <v>0.7457649402390438</v>
      </c>
      <c r="S25" s="141" t="s">
        <v>101</v>
      </c>
      <c r="T25" s="125">
        <f t="shared" si="8"/>
        <v>7015.584415584415</v>
      </c>
      <c r="U25" s="136">
        <f t="shared" si="9"/>
        <v>4862</v>
      </c>
      <c r="V25" s="135">
        <f t="shared" si="10"/>
        <v>18.6</v>
      </c>
      <c r="W25" s="137">
        <f t="shared" si="11"/>
        <v>0.6930285079600148</v>
      </c>
      <c r="X25" s="142" t="s">
        <v>101</v>
      </c>
    </row>
    <row r="26" spans="1:24" ht="15" customHeight="1">
      <c r="A26" s="133" t="s">
        <v>110</v>
      </c>
      <c r="B26" s="134">
        <v>244.6</v>
      </c>
      <c r="C26" s="135">
        <v>241.8</v>
      </c>
      <c r="D26" s="134">
        <f t="shared" si="0"/>
        <v>2.799999999999983</v>
      </c>
      <c r="E26" s="125">
        <f t="shared" si="1"/>
        <v>5205</v>
      </c>
      <c r="F26" s="136">
        <v>4164</v>
      </c>
      <c r="G26" s="135">
        <v>17.2</v>
      </c>
      <c r="H26" s="137">
        <v>0.8</v>
      </c>
      <c r="I26" s="143" t="s">
        <v>93</v>
      </c>
      <c r="J26" s="125">
        <f t="shared" si="2"/>
        <v>5205</v>
      </c>
      <c r="K26" s="136">
        <v>4836</v>
      </c>
      <c r="L26" s="135">
        <v>18.5</v>
      </c>
      <c r="M26" s="139">
        <f t="shared" si="3"/>
        <v>0.9291066282420749</v>
      </c>
      <c r="N26" s="140" t="s">
        <v>90</v>
      </c>
      <c r="O26" s="125">
        <f t="shared" si="4"/>
        <v>6506.25</v>
      </c>
      <c r="P26" s="136">
        <f t="shared" si="5"/>
        <v>4836</v>
      </c>
      <c r="Q26" s="135">
        <f t="shared" si="6"/>
        <v>18.5</v>
      </c>
      <c r="R26" s="139">
        <f t="shared" si="7"/>
        <v>0.74328530259366</v>
      </c>
      <c r="S26" s="141" t="s">
        <v>101</v>
      </c>
      <c r="T26" s="125">
        <f t="shared" si="8"/>
        <v>7005</v>
      </c>
      <c r="U26" s="136">
        <f t="shared" si="9"/>
        <v>4836</v>
      </c>
      <c r="V26" s="135">
        <f t="shared" si="10"/>
        <v>18.5</v>
      </c>
      <c r="W26" s="137">
        <f t="shared" si="11"/>
        <v>0.6903640256959315</v>
      </c>
      <c r="X26" s="142" t="s">
        <v>101</v>
      </c>
    </row>
    <row r="27" spans="1:24" ht="15" customHeight="1">
      <c r="A27" s="133" t="s">
        <v>106</v>
      </c>
      <c r="B27" s="134">
        <v>132.5</v>
      </c>
      <c r="C27" s="135">
        <v>128.5</v>
      </c>
      <c r="D27" s="134">
        <f t="shared" si="0"/>
        <v>4</v>
      </c>
      <c r="E27" s="125">
        <f t="shared" si="1"/>
        <v>4923.4375</v>
      </c>
      <c r="F27" s="136">
        <v>3151</v>
      </c>
      <c r="G27" s="135">
        <v>27.2</v>
      </c>
      <c r="H27" s="137">
        <v>0.64</v>
      </c>
      <c r="I27" s="143" t="s">
        <v>101</v>
      </c>
      <c r="J27" s="125">
        <f t="shared" si="2"/>
        <v>4923.4375</v>
      </c>
      <c r="K27" s="136">
        <v>4541</v>
      </c>
      <c r="L27" s="135">
        <v>28.7</v>
      </c>
      <c r="M27" s="139">
        <f t="shared" si="3"/>
        <v>0.922323072040622</v>
      </c>
      <c r="N27" s="140" t="s">
        <v>90</v>
      </c>
      <c r="O27" s="125">
        <f t="shared" si="4"/>
        <v>6154.296875</v>
      </c>
      <c r="P27" s="136">
        <f t="shared" si="5"/>
        <v>4541</v>
      </c>
      <c r="Q27" s="135">
        <f t="shared" si="6"/>
        <v>28.7</v>
      </c>
      <c r="R27" s="139">
        <f t="shared" si="7"/>
        <v>0.7378584576324976</v>
      </c>
      <c r="S27" s="141" t="s">
        <v>101</v>
      </c>
      <c r="T27" s="125">
        <f t="shared" si="8"/>
        <v>6723.4375</v>
      </c>
      <c r="U27" s="136">
        <f t="shared" si="9"/>
        <v>4541</v>
      </c>
      <c r="V27" s="135">
        <f t="shared" si="10"/>
        <v>28.7</v>
      </c>
      <c r="W27" s="137">
        <f t="shared" si="11"/>
        <v>0.6753985591447828</v>
      </c>
      <c r="X27" s="142" t="s">
        <v>101</v>
      </c>
    </row>
    <row r="28" spans="1:24" ht="15" customHeight="1">
      <c r="A28" s="133" t="s">
        <v>114</v>
      </c>
      <c r="B28" s="134">
        <v>259.5</v>
      </c>
      <c r="C28" s="135">
        <v>252.7</v>
      </c>
      <c r="D28" s="134">
        <f t="shared" si="0"/>
        <v>6.800000000000011</v>
      </c>
      <c r="E28" s="125">
        <f t="shared" si="1"/>
        <v>5138.888888888889</v>
      </c>
      <c r="F28" s="136">
        <v>3700</v>
      </c>
      <c r="G28" s="135">
        <v>18.6</v>
      </c>
      <c r="H28" s="137">
        <v>0.72</v>
      </c>
      <c r="I28" s="143" t="s">
        <v>101</v>
      </c>
      <c r="J28" s="125">
        <f t="shared" si="2"/>
        <v>5138.888888888889</v>
      </c>
      <c r="K28" s="136">
        <v>4723</v>
      </c>
      <c r="L28" s="135">
        <v>18.9</v>
      </c>
      <c r="M28" s="139">
        <f t="shared" si="3"/>
        <v>0.9190702702702703</v>
      </c>
      <c r="N28" s="140" t="s">
        <v>90</v>
      </c>
      <c r="O28" s="125">
        <f t="shared" si="4"/>
        <v>6423.611111111111</v>
      </c>
      <c r="P28" s="136">
        <f t="shared" si="5"/>
        <v>4723</v>
      </c>
      <c r="Q28" s="135">
        <f t="shared" si="6"/>
        <v>18.9</v>
      </c>
      <c r="R28" s="139">
        <f t="shared" si="7"/>
        <v>0.7352562162162162</v>
      </c>
      <c r="S28" s="141" t="s">
        <v>101</v>
      </c>
      <c r="T28" s="125">
        <f t="shared" si="8"/>
        <v>6938.888888888889</v>
      </c>
      <c r="U28" s="136">
        <f t="shared" si="9"/>
        <v>4723</v>
      </c>
      <c r="V28" s="135">
        <f t="shared" si="10"/>
        <v>18.9</v>
      </c>
      <c r="W28" s="137">
        <f t="shared" si="11"/>
        <v>0.6806565252201762</v>
      </c>
      <c r="X28" s="142" t="s">
        <v>101</v>
      </c>
    </row>
    <row r="29" spans="1:24" ht="15" customHeight="1">
      <c r="A29" s="133" t="s">
        <v>111</v>
      </c>
      <c r="B29" s="134">
        <v>208</v>
      </c>
      <c r="C29" s="135">
        <v>204.8</v>
      </c>
      <c r="D29" s="134">
        <f t="shared" si="0"/>
        <v>3.1999999999999886</v>
      </c>
      <c r="E29" s="125">
        <f t="shared" si="1"/>
        <v>5077.631578947368</v>
      </c>
      <c r="F29" s="136">
        <v>3859</v>
      </c>
      <c r="G29" s="135">
        <v>22.1</v>
      </c>
      <c r="H29" s="137">
        <v>0.76</v>
      </c>
      <c r="I29" s="143" t="s">
        <v>93</v>
      </c>
      <c r="J29" s="125">
        <f t="shared" si="2"/>
        <v>5077.631578947368</v>
      </c>
      <c r="K29" s="136">
        <v>4633</v>
      </c>
      <c r="L29" s="135">
        <v>23.6</v>
      </c>
      <c r="M29" s="139">
        <f t="shared" si="3"/>
        <v>0.9124332728686189</v>
      </c>
      <c r="N29" s="140" t="s">
        <v>90</v>
      </c>
      <c r="O29" s="125">
        <f t="shared" si="4"/>
        <v>6347.03947368421</v>
      </c>
      <c r="P29" s="136">
        <f t="shared" si="5"/>
        <v>4633</v>
      </c>
      <c r="Q29" s="135">
        <f t="shared" si="6"/>
        <v>23.6</v>
      </c>
      <c r="R29" s="139">
        <f t="shared" si="7"/>
        <v>0.7299466182948952</v>
      </c>
      <c r="S29" s="141" t="s">
        <v>101</v>
      </c>
      <c r="T29" s="125">
        <f t="shared" si="8"/>
        <v>6877.631578947368</v>
      </c>
      <c r="U29" s="136">
        <f t="shared" si="9"/>
        <v>4633</v>
      </c>
      <c r="V29" s="135">
        <f t="shared" si="10"/>
        <v>23.6</v>
      </c>
      <c r="W29" s="137">
        <f t="shared" si="11"/>
        <v>0.6736330591161278</v>
      </c>
      <c r="X29" s="142" t="s">
        <v>101</v>
      </c>
    </row>
    <row r="30" spans="1:24" ht="15" customHeight="1">
      <c r="A30" s="133" t="s">
        <v>113</v>
      </c>
      <c r="B30" s="134">
        <v>187</v>
      </c>
      <c r="C30" s="135">
        <v>175.9</v>
      </c>
      <c r="D30" s="134">
        <f t="shared" si="0"/>
        <v>11.099999999999994</v>
      </c>
      <c r="E30" s="125">
        <f t="shared" si="1"/>
        <v>4820.27027027027</v>
      </c>
      <c r="F30" s="136">
        <v>3567</v>
      </c>
      <c r="G30" s="135">
        <v>24.4</v>
      </c>
      <c r="H30" s="137">
        <v>0.74</v>
      </c>
      <c r="I30" s="143" t="s">
        <v>101</v>
      </c>
      <c r="J30" s="125">
        <f t="shared" si="2"/>
        <v>4820.27027027027</v>
      </c>
      <c r="K30" s="136">
        <v>4335</v>
      </c>
      <c r="L30" s="135">
        <v>25.8</v>
      </c>
      <c r="M30" s="139">
        <f t="shared" si="3"/>
        <v>0.89932716568545</v>
      </c>
      <c r="N30" s="142" t="s">
        <v>93</v>
      </c>
      <c r="O30" s="125">
        <f t="shared" si="4"/>
        <v>6025.3378378378375</v>
      </c>
      <c r="P30" s="136">
        <f t="shared" si="5"/>
        <v>4335</v>
      </c>
      <c r="Q30" s="135">
        <f t="shared" si="6"/>
        <v>25.8</v>
      </c>
      <c r="R30" s="139">
        <f t="shared" si="7"/>
        <v>0.71946173254836</v>
      </c>
      <c r="S30" s="141" t="s">
        <v>101</v>
      </c>
      <c r="T30" s="125">
        <f t="shared" si="8"/>
        <v>6620.27027027027</v>
      </c>
      <c r="U30" s="136">
        <f t="shared" si="9"/>
        <v>4335</v>
      </c>
      <c r="V30" s="135">
        <f t="shared" si="10"/>
        <v>25.8</v>
      </c>
      <c r="W30" s="137">
        <f t="shared" si="11"/>
        <v>0.6548071034905083</v>
      </c>
      <c r="X30" s="142" t="s">
        <v>101</v>
      </c>
    </row>
    <row r="31" spans="1:24" ht="15" customHeight="1">
      <c r="A31" s="133" t="s">
        <v>115</v>
      </c>
      <c r="B31" s="134">
        <v>197.1</v>
      </c>
      <c r="C31" s="135">
        <v>188.7</v>
      </c>
      <c r="D31" s="134">
        <f t="shared" si="0"/>
        <v>8.400000000000006</v>
      </c>
      <c r="E31" s="125">
        <f t="shared" si="1"/>
        <v>5112.6760563380285</v>
      </c>
      <c r="F31" s="136">
        <v>3630</v>
      </c>
      <c r="G31" s="135">
        <v>23.5</v>
      </c>
      <c r="H31" s="137">
        <v>0.71</v>
      </c>
      <c r="I31" s="143" t="s">
        <v>101</v>
      </c>
      <c r="J31" s="125">
        <f t="shared" si="2"/>
        <v>5112.6760563380285</v>
      </c>
      <c r="K31" s="136">
        <v>4408</v>
      </c>
      <c r="L31" s="135">
        <v>25</v>
      </c>
      <c r="M31" s="139">
        <f t="shared" si="3"/>
        <v>0.8621707988980716</v>
      </c>
      <c r="N31" s="142" t="s">
        <v>93</v>
      </c>
      <c r="O31" s="125">
        <f t="shared" si="4"/>
        <v>6390.845070422536</v>
      </c>
      <c r="P31" s="136">
        <f t="shared" si="5"/>
        <v>4408</v>
      </c>
      <c r="Q31" s="135">
        <f t="shared" si="6"/>
        <v>25</v>
      </c>
      <c r="R31" s="139">
        <f t="shared" si="7"/>
        <v>0.6897366391184572</v>
      </c>
      <c r="S31" s="141" t="s">
        <v>101</v>
      </c>
      <c r="T31" s="125">
        <f t="shared" si="8"/>
        <v>6912.6760563380285</v>
      </c>
      <c r="U31" s="136">
        <f t="shared" si="9"/>
        <v>4408</v>
      </c>
      <c r="V31" s="135">
        <f t="shared" si="10"/>
        <v>25</v>
      </c>
      <c r="W31" s="137">
        <f t="shared" si="11"/>
        <v>0.6376691116544417</v>
      </c>
      <c r="X31" s="142" t="s">
        <v>101</v>
      </c>
    </row>
    <row r="32" spans="1:24" ht="15" customHeight="1">
      <c r="A32" s="133" t="s">
        <v>116</v>
      </c>
      <c r="B32" s="134">
        <v>217</v>
      </c>
      <c r="C32" s="135">
        <v>212.8</v>
      </c>
      <c r="D32" s="134">
        <f t="shared" si="0"/>
        <v>4.199999999999989</v>
      </c>
      <c r="E32" s="125">
        <f t="shared" si="1"/>
        <v>5233.783783783784</v>
      </c>
      <c r="F32" s="136">
        <v>3873</v>
      </c>
      <c r="G32" s="135">
        <v>16.9</v>
      </c>
      <c r="H32" s="137">
        <v>0.74</v>
      </c>
      <c r="I32" s="143" t="s">
        <v>101</v>
      </c>
      <c r="J32" s="125">
        <f t="shared" si="2"/>
        <v>5233.783783783784</v>
      </c>
      <c r="K32" s="136">
        <v>4254</v>
      </c>
      <c r="L32" s="135">
        <v>20.3</v>
      </c>
      <c r="M32" s="139">
        <f t="shared" si="3"/>
        <v>0.8127962819519752</v>
      </c>
      <c r="N32" s="142" t="s">
        <v>93</v>
      </c>
      <c r="O32" s="125">
        <f t="shared" si="4"/>
        <v>6542.22972972973</v>
      </c>
      <c r="P32" s="136">
        <f t="shared" si="5"/>
        <v>4254</v>
      </c>
      <c r="Q32" s="135">
        <f t="shared" si="6"/>
        <v>20.3</v>
      </c>
      <c r="R32" s="139">
        <f t="shared" si="7"/>
        <v>0.6502370255615801</v>
      </c>
      <c r="S32" s="141" t="s">
        <v>101</v>
      </c>
      <c r="T32" s="125">
        <f t="shared" si="8"/>
        <v>7033.783783783784</v>
      </c>
      <c r="U32" s="136">
        <f t="shared" si="9"/>
        <v>4254</v>
      </c>
      <c r="V32" s="135">
        <f t="shared" si="10"/>
        <v>20.3</v>
      </c>
      <c r="W32" s="137">
        <f t="shared" si="11"/>
        <v>0.6047953890489913</v>
      </c>
      <c r="X32" s="142" t="s">
        <v>101</v>
      </c>
    </row>
    <row r="33" spans="1:24" ht="15" customHeight="1">
      <c r="A33" s="133" t="s">
        <v>117</v>
      </c>
      <c r="B33" s="134">
        <v>161.5</v>
      </c>
      <c r="C33" s="135">
        <v>154.7</v>
      </c>
      <c r="D33" s="134">
        <f t="shared" si="0"/>
        <v>6.800000000000011</v>
      </c>
      <c r="E33" s="125">
        <f t="shared" si="1"/>
        <v>5014.634146341464</v>
      </c>
      <c r="F33" s="136">
        <v>4112</v>
      </c>
      <c r="G33" s="135">
        <v>23</v>
      </c>
      <c r="H33" s="137">
        <v>0.82</v>
      </c>
      <c r="I33" s="143" t="s">
        <v>93</v>
      </c>
      <c r="J33" s="125">
        <f t="shared" si="2"/>
        <v>5014.634146341464</v>
      </c>
      <c r="K33" s="136">
        <v>3970</v>
      </c>
      <c r="L33" s="135">
        <v>26.5</v>
      </c>
      <c r="M33" s="139">
        <f t="shared" si="3"/>
        <v>0.7916828793774319</v>
      </c>
      <c r="N33" s="142" t="s">
        <v>93</v>
      </c>
      <c r="O33" s="125">
        <f t="shared" si="4"/>
        <v>6268.29268292683</v>
      </c>
      <c r="P33" s="136">
        <f t="shared" si="5"/>
        <v>3970</v>
      </c>
      <c r="Q33" s="135">
        <f t="shared" si="6"/>
        <v>26.5</v>
      </c>
      <c r="R33" s="139">
        <f t="shared" si="7"/>
        <v>0.6333463035019454</v>
      </c>
      <c r="S33" s="141" t="s">
        <v>101</v>
      </c>
      <c r="T33" s="125">
        <f t="shared" si="8"/>
        <v>6814.634146341464</v>
      </c>
      <c r="U33" s="136">
        <f t="shared" si="9"/>
        <v>3970</v>
      </c>
      <c r="V33" s="135">
        <f t="shared" si="10"/>
        <v>26.5</v>
      </c>
      <c r="W33" s="137">
        <f t="shared" si="11"/>
        <v>0.5825697924123121</v>
      </c>
      <c r="X33" s="142" t="s">
        <v>101</v>
      </c>
    </row>
    <row r="34" spans="1:24" ht="15" customHeight="1">
      <c r="A34" s="133" t="s">
        <v>118</v>
      </c>
      <c r="B34" s="134">
        <v>188.7</v>
      </c>
      <c r="C34" s="135">
        <v>187</v>
      </c>
      <c r="D34" s="134">
        <f t="shared" si="0"/>
        <v>1.6999999999999886</v>
      </c>
      <c r="E34" s="125">
        <f t="shared" si="1"/>
        <v>4741.935483870968</v>
      </c>
      <c r="F34" s="136">
        <v>2940</v>
      </c>
      <c r="G34" s="135">
        <v>27.8</v>
      </c>
      <c r="H34" s="137">
        <v>0.62</v>
      </c>
      <c r="I34" s="143" t="s">
        <v>101</v>
      </c>
      <c r="J34" s="125">
        <f t="shared" si="2"/>
        <v>4741.935483870968</v>
      </c>
      <c r="K34" s="136">
        <v>3542</v>
      </c>
      <c r="L34" s="135">
        <v>29.8</v>
      </c>
      <c r="M34" s="139">
        <f t="shared" si="3"/>
        <v>0.7469523809523809</v>
      </c>
      <c r="N34" s="142" t="s">
        <v>101</v>
      </c>
      <c r="O34" s="125">
        <f t="shared" si="4"/>
        <v>5927.41935483871</v>
      </c>
      <c r="P34" s="136">
        <f t="shared" si="5"/>
        <v>3542</v>
      </c>
      <c r="Q34" s="135">
        <f t="shared" si="6"/>
        <v>29.8</v>
      </c>
      <c r="R34" s="139">
        <f t="shared" si="7"/>
        <v>0.5975619047619047</v>
      </c>
      <c r="S34" s="141" t="s">
        <v>101</v>
      </c>
      <c r="T34" s="125">
        <f t="shared" si="8"/>
        <v>6541.935483870968</v>
      </c>
      <c r="U34" s="136">
        <f t="shared" si="9"/>
        <v>3542</v>
      </c>
      <c r="V34" s="135">
        <f t="shared" si="10"/>
        <v>29.8</v>
      </c>
      <c r="W34" s="137">
        <f t="shared" si="11"/>
        <v>0.5414299802761341</v>
      </c>
      <c r="X34" s="142" t="s">
        <v>120</v>
      </c>
    </row>
    <row r="35" spans="1:24" ht="15" customHeight="1" thickBot="1">
      <c r="A35" s="149" t="s">
        <v>119</v>
      </c>
      <c r="B35" s="150">
        <v>218.2</v>
      </c>
      <c r="C35" s="151">
        <v>217</v>
      </c>
      <c r="D35" s="150">
        <f t="shared" si="0"/>
        <v>1.1999999999999886</v>
      </c>
      <c r="E35" s="125">
        <f t="shared" si="1"/>
        <v>4863.043478260869</v>
      </c>
      <c r="F35" s="152">
        <v>2237</v>
      </c>
      <c r="G35" s="151">
        <v>26.9</v>
      </c>
      <c r="H35" s="153">
        <v>0.46</v>
      </c>
      <c r="I35" s="154" t="s">
        <v>120</v>
      </c>
      <c r="J35" s="155">
        <f t="shared" si="2"/>
        <v>4863.043478260869</v>
      </c>
      <c r="K35" s="152">
        <v>2744</v>
      </c>
      <c r="L35" s="151">
        <v>30</v>
      </c>
      <c r="M35" s="156">
        <f t="shared" si="3"/>
        <v>0.5642556995976755</v>
      </c>
      <c r="N35" s="157" t="s">
        <v>101</v>
      </c>
      <c r="O35" s="155">
        <f t="shared" si="4"/>
        <v>6078.804347826086</v>
      </c>
      <c r="P35" s="152">
        <f t="shared" si="5"/>
        <v>2744</v>
      </c>
      <c r="Q35" s="151">
        <f t="shared" si="6"/>
        <v>30</v>
      </c>
      <c r="R35" s="156">
        <f t="shared" si="7"/>
        <v>0.4514045596781404</v>
      </c>
      <c r="S35" s="158" t="s">
        <v>120</v>
      </c>
      <c r="T35" s="155">
        <f t="shared" si="8"/>
        <v>6663.043478260869</v>
      </c>
      <c r="U35" s="152">
        <f t="shared" si="9"/>
        <v>2744</v>
      </c>
      <c r="V35" s="151">
        <f t="shared" si="10"/>
        <v>30</v>
      </c>
      <c r="W35" s="153">
        <f t="shared" si="11"/>
        <v>0.41182381729200657</v>
      </c>
      <c r="X35" s="157" t="s">
        <v>120</v>
      </c>
    </row>
    <row r="36" spans="1:24" s="116" customFormat="1" ht="22.5" customHeight="1" thickBot="1">
      <c r="A36" s="198" t="s">
        <v>121</v>
      </c>
      <c r="B36" s="189" t="s">
        <v>80</v>
      </c>
      <c r="C36" s="191" t="s">
        <v>81</v>
      </c>
      <c r="D36" s="196" t="s">
        <v>327</v>
      </c>
      <c r="E36" s="186">
        <v>2005</v>
      </c>
      <c r="F36" s="187"/>
      <c r="G36" s="187"/>
      <c r="H36" s="187"/>
      <c r="I36" s="188"/>
      <c r="J36" s="186">
        <v>2025</v>
      </c>
      <c r="K36" s="187"/>
      <c r="L36" s="187"/>
      <c r="M36" s="187"/>
      <c r="N36" s="188"/>
      <c r="O36" s="186" t="s">
        <v>328</v>
      </c>
      <c r="P36" s="187"/>
      <c r="Q36" s="187"/>
      <c r="R36" s="187"/>
      <c r="S36" s="188"/>
      <c r="T36" s="186" t="s">
        <v>329</v>
      </c>
      <c r="U36" s="187"/>
      <c r="V36" s="187"/>
      <c r="W36" s="187"/>
      <c r="X36" s="188"/>
    </row>
    <row r="37" spans="1:24" s="121" customFormat="1" ht="34.5" customHeight="1" thickBot="1">
      <c r="A37" s="199"/>
      <c r="B37" s="190"/>
      <c r="C37" s="192"/>
      <c r="D37" s="197"/>
      <c r="E37" s="115" t="s">
        <v>82</v>
      </c>
      <c r="F37" s="120" t="s">
        <v>83</v>
      </c>
      <c r="G37" s="120" t="s">
        <v>84</v>
      </c>
      <c r="H37" s="120" t="s">
        <v>85</v>
      </c>
      <c r="I37" s="118" t="s">
        <v>86</v>
      </c>
      <c r="J37" s="113" t="s">
        <v>82</v>
      </c>
      <c r="K37" s="117" t="s">
        <v>83</v>
      </c>
      <c r="L37" s="117" t="s">
        <v>84</v>
      </c>
      <c r="M37" s="117" t="s">
        <v>85</v>
      </c>
      <c r="N37" s="118" t="s">
        <v>86</v>
      </c>
      <c r="O37" s="113" t="s">
        <v>82</v>
      </c>
      <c r="P37" s="117" t="s">
        <v>83</v>
      </c>
      <c r="Q37" s="117" t="s">
        <v>84</v>
      </c>
      <c r="R37" s="117" t="s">
        <v>85</v>
      </c>
      <c r="S37" s="118" t="s">
        <v>86</v>
      </c>
      <c r="T37" s="113" t="s">
        <v>82</v>
      </c>
      <c r="U37" s="117" t="s">
        <v>83</v>
      </c>
      <c r="V37" s="117" t="s">
        <v>84</v>
      </c>
      <c r="W37" s="117" t="s">
        <v>85</v>
      </c>
      <c r="X37" s="118" t="s">
        <v>86</v>
      </c>
    </row>
    <row r="38" spans="1:24" ht="15" customHeight="1">
      <c r="A38" s="122" t="s">
        <v>87</v>
      </c>
      <c r="B38" s="123">
        <v>230.1</v>
      </c>
      <c r="C38" s="159">
        <v>232.6</v>
      </c>
      <c r="D38" s="124">
        <f aca="true" t="shared" si="12" ref="D38:D67">C38-B38</f>
        <v>2.5</v>
      </c>
      <c r="E38" s="129">
        <f aca="true" t="shared" si="13" ref="E38:E67">F38/H38</f>
        <v>5279.8387096774195</v>
      </c>
      <c r="F38" s="126">
        <v>6547</v>
      </c>
      <c r="G38" s="124">
        <v>14.4</v>
      </c>
      <c r="H38" s="130">
        <v>1.24</v>
      </c>
      <c r="I38" s="131" t="s">
        <v>88</v>
      </c>
      <c r="J38" s="129">
        <f aca="true" t="shared" si="14" ref="J38:J67">E38</f>
        <v>5279.8387096774195</v>
      </c>
      <c r="K38" s="126">
        <v>7394</v>
      </c>
      <c r="L38" s="124">
        <v>15.5</v>
      </c>
      <c r="M38" s="127">
        <f aca="true" t="shared" si="15" ref="M38:M67">K38/J38</f>
        <v>1.4004215671299831</v>
      </c>
      <c r="N38" s="131" t="s">
        <v>88</v>
      </c>
      <c r="O38" s="129">
        <f aca="true" t="shared" si="16" ref="O38:O67">J38*1.25</f>
        <v>6599.798387096775</v>
      </c>
      <c r="P38" s="126">
        <f aca="true" t="shared" si="17" ref="P38:P67">K38</f>
        <v>7394</v>
      </c>
      <c r="Q38" s="124">
        <f aca="true" t="shared" si="18" ref="Q38:Q67">L38</f>
        <v>15.5</v>
      </c>
      <c r="R38" s="127">
        <f aca="true" t="shared" si="19" ref="R38:R67">P38/O38</f>
        <v>1.1203372537039864</v>
      </c>
      <c r="S38" s="131" t="s">
        <v>88</v>
      </c>
      <c r="T38" s="129">
        <f aca="true" t="shared" si="20" ref="T38:T67">J38+1800</f>
        <v>7079.8387096774195</v>
      </c>
      <c r="U38" s="126">
        <f aca="true" t="shared" si="21" ref="U38:U67">P38</f>
        <v>7394</v>
      </c>
      <c r="V38" s="124">
        <f aca="true" t="shared" si="22" ref="V38:V67">Q38</f>
        <v>15.5</v>
      </c>
      <c r="W38" s="127">
        <f aca="true" t="shared" si="23" ref="W38:W67">U38/T38</f>
        <v>1.0443740744959562</v>
      </c>
      <c r="X38" s="131" t="s">
        <v>88</v>
      </c>
    </row>
    <row r="39" spans="1:24" ht="15" customHeight="1">
      <c r="A39" s="133" t="s">
        <v>91</v>
      </c>
      <c r="B39" s="134">
        <v>237.8</v>
      </c>
      <c r="C39" s="160">
        <v>241.8</v>
      </c>
      <c r="D39" s="135">
        <f t="shared" si="12"/>
        <v>4</v>
      </c>
      <c r="E39" s="125">
        <f t="shared" si="13"/>
        <v>4990</v>
      </c>
      <c r="F39" s="136">
        <v>4990</v>
      </c>
      <c r="G39" s="135">
        <v>15.3</v>
      </c>
      <c r="H39" s="139">
        <v>1</v>
      </c>
      <c r="I39" s="140" t="s">
        <v>90</v>
      </c>
      <c r="J39" s="125">
        <f t="shared" si="14"/>
        <v>4990</v>
      </c>
      <c r="K39" s="136">
        <v>5670</v>
      </c>
      <c r="L39" s="135">
        <v>16.9</v>
      </c>
      <c r="M39" s="137">
        <f t="shared" si="15"/>
        <v>1.1362725450901803</v>
      </c>
      <c r="N39" s="140" t="s">
        <v>88</v>
      </c>
      <c r="O39" s="125">
        <f t="shared" si="16"/>
        <v>6237.5</v>
      </c>
      <c r="P39" s="136">
        <f t="shared" si="17"/>
        <v>5670</v>
      </c>
      <c r="Q39" s="135">
        <f t="shared" si="18"/>
        <v>16.9</v>
      </c>
      <c r="R39" s="137">
        <f t="shared" si="19"/>
        <v>0.9090180360721443</v>
      </c>
      <c r="S39" s="140" t="s">
        <v>90</v>
      </c>
      <c r="T39" s="125">
        <f t="shared" si="20"/>
        <v>6790</v>
      </c>
      <c r="U39" s="136">
        <f t="shared" si="21"/>
        <v>5670</v>
      </c>
      <c r="V39" s="135">
        <f t="shared" si="22"/>
        <v>16.9</v>
      </c>
      <c r="W39" s="137">
        <f t="shared" si="23"/>
        <v>0.8350515463917526</v>
      </c>
      <c r="X39" s="142" t="s">
        <v>93</v>
      </c>
    </row>
    <row r="40" spans="1:24" ht="15" customHeight="1">
      <c r="A40" s="133" t="s">
        <v>94</v>
      </c>
      <c r="B40" s="134">
        <v>232.6</v>
      </c>
      <c r="C40" s="160">
        <v>237.8</v>
      </c>
      <c r="D40" s="135">
        <f t="shared" si="12"/>
        <v>5.200000000000017</v>
      </c>
      <c r="E40" s="125">
        <f t="shared" si="13"/>
        <v>5246.464646464647</v>
      </c>
      <c r="F40" s="136">
        <v>5194</v>
      </c>
      <c r="G40" s="135">
        <v>16.2</v>
      </c>
      <c r="H40" s="139">
        <v>0.99</v>
      </c>
      <c r="I40" s="140" t="s">
        <v>90</v>
      </c>
      <c r="J40" s="125">
        <f t="shared" si="14"/>
        <v>5246.464646464647</v>
      </c>
      <c r="K40" s="136">
        <v>5711</v>
      </c>
      <c r="L40" s="135">
        <v>18.2</v>
      </c>
      <c r="M40" s="137">
        <f t="shared" si="15"/>
        <v>1.0885425490951097</v>
      </c>
      <c r="N40" s="140" t="s">
        <v>88</v>
      </c>
      <c r="O40" s="125">
        <f t="shared" si="16"/>
        <v>6558.080808080808</v>
      </c>
      <c r="P40" s="136">
        <f t="shared" si="17"/>
        <v>5711</v>
      </c>
      <c r="Q40" s="135">
        <f t="shared" si="18"/>
        <v>18.2</v>
      </c>
      <c r="R40" s="137">
        <f t="shared" si="19"/>
        <v>0.8708340392760877</v>
      </c>
      <c r="S40" s="142" t="s">
        <v>93</v>
      </c>
      <c r="T40" s="125">
        <f t="shared" si="20"/>
        <v>7046.464646464647</v>
      </c>
      <c r="U40" s="136">
        <f t="shared" si="21"/>
        <v>5711</v>
      </c>
      <c r="V40" s="135">
        <f t="shared" si="22"/>
        <v>18.2</v>
      </c>
      <c r="W40" s="137">
        <f t="shared" si="23"/>
        <v>0.8104773509174311</v>
      </c>
      <c r="X40" s="142" t="s">
        <v>93</v>
      </c>
    </row>
    <row r="41" spans="1:24" ht="15" customHeight="1">
      <c r="A41" s="133" t="s">
        <v>89</v>
      </c>
      <c r="B41" s="134">
        <v>222.6</v>
      </c>
      <c r="C41" s="160">
        <v>225.8</v>
      </c>
      <c r="D41" s="135">
        <f t="shared" si="12"/>
        <v>3.200000000000017</v>
      </c>
      <c r="E41" s="125">
        <f t="shared" si="13"/>
        <v>5273.737373737374</v>
      </c>
      <c r="F41" s="136">
        <v>5221</v>
      </c>
      <c r="G41" s="135">
        <v>14.5</v>
      </c>
      <c r="H41" s="139">
        <v>0.99</v>
      </c>
      <c r="I41" s="140" t="s">
        <v>90</v>
      </c>
      <c r="J41" s="125">
        <f t="shared" si="14"/>
        <v>5273.737373737374</v>
      </c>
      <c r="K41" s="136">
        <v>5680</v>
      </c>
      <c r="L41" s="135">
        <v>16.6</v>
      </c>
      <c r="M41" s="137">
        <f t="shared" si="15"/>
        <v>1.07703505075656</v>
      </c>
      <c r="N41" s="140" t="s">
        <v>88</v>
      </c>
      <c r="O41" s="125">
        <f t="shared" si="16"/>
        <v>6592.171717171717</v>
      </c>
      <c r="P41" s="136">
        <f t="shared" si="17"/>
        <v>5680</v>
      </c>
      <c r="Q41" s="135">
        <f t="shared" si="18"/>
        <v>16.6</v>
      </c>
      <c r="R41" s="137">
        <f t="shared" si="19"/>
        <v>0.861628040605248</v>
      </c>
      <c r="S41" s="142" t="s">
        <v>93</v>
      </c>
      <c r="T41" s="125">
        <f t="shared" si="20"/>
        <v>7073.737373737374</v>
      </c>
      <c r="U41" s="136">
        <f t="shared" si="21"/>
        <v>5680</v>
      </c>
      <c r="V41" s="135">
        <f t="shared" si="22"/>
        <v>16.6</v>
      </c>
      <c r="W41" s="137">
        <f t="shared" si="23"/>
        <v>0.8029701556475796</v>
      </c>
      <c r="X41" s="142" t="s">
        <v>93</v>
      </c>
    </row>
    <row r="42" spans="1:24" ht="15" customHeight="1">
      <c r="A42" s="133" t="s">
        <v>105</v>
      </c>
      <c r="B42" s="134">
        <v>277.7</v>
      </c>
      <c r="C42" s="160">
        <v>283.5</v>
      </c>
      <c r="D42" s="135">
        <f t="shared" si="12"/>
        <v>5.800000000000011</v>
      </c>
      <c r="E42" s="125">
        <f t="shared" si="13"/>
        <v>4687.323943661972</v>
      </c>
      <c r="F42" s="136">
        <v>3328</v>
      </c>
      <c r="G42" s="135">
        <v>20.4</v>
      </c>
      <c r="H42" s="139">
        <v>0.71</v>
      </c>
      <c r="I42" s="142" t="s">
        <v>101</v>
      </c>
      <c r="J42" s="125">
        <f t="shared" si="14"/>
        <v>4687.323943661972</v>
      </c>
      <c r="K42" s="136">
        <v>4832</v>
      </c>
      <c r="L42" s="135">
        <v>19.6</v>
      </c>
      <c r="M42" s="137">
        <f t="shared" si="15"/>
        <v>1.0308653846153846</v>
      </c>
      <c r="N42" s="140" t="s">
        <v>88</v>
      </c>
      <c r="O42" s="125">
        <f t="shared" si="16"/>
        <v>5859.154929577466</v>
      </c>
      <c r="P42" s="136">
        <f t="shared" si="17"/>
        <v>4832</v>
      </c>
      <c r="Q42" s="135">
        <f t="shared" si="18"/>
        <v>19.6</v>
      </c>
      <c r="R42" s="137">
        <f t="shared" si="19"/>
        <v>0.8246923076923076</v>
      </c>
      <c r="S42" s="142" t="s">
        <v>93</v>
      </c>
      <c r="T42" s="125">
        <f t="shared" si="20"/>
        <v>6487.323943661972</v>
      </c>
      <c r="U42" s="136">
        <f t="shared" si="21"/>
        <v>4832</v>
      </c>
      <c r="V42" s="135">
        <f t="shared" si="22"/>
        <v>19.6</v>
      </c>
      <c r="W42" s="137">
        <f t="shared" si="23"/>
        <v>0.7448371689101172</v>
      </c>
      <c r="X42" s="142" t="s">
        <v>101</v>
      </c>
    </row>
    <row r="43" spans="1:24" ht="15" customHeight="1">
      <c r="A43" s="133" t="s">
        <v>92</v>
      </c>
      <c r="B43" s="134">
        <v>208</v>
      </c>
      <c r="C43" s="160">
        <v>212.8</v>
      </c>
      <c r="D43" s="135">
        <f t="shared" si="12"/>
        <v>4.800000000000011</v>
      </c>
      <c r="E43" s="125">
        <f t="shared" si="13"/>
        <v>5122.58064516129</v>
      </c>
      <c r="F43" s="136">
        <v>4764</v>
      </c>
      <c r="G43" s="135">
        <v>19.2</v>
      </c>
      <c r="H43" s="139">
        <v>0.93</v>
      </c>
      <c r="I43" s="140" t="s">
        <v>90</v>
      </c>
      <c r="J43" s="125">
        <f t="shared" si="14"/>
        <v>5122.58064516129</v>
      </c>
      <c r="K43" s="136">
        <v>5267</v>
      </c>
      <c r="L43" s="135">
        <v>21.1</v>
      </c>
      <c r="M43" s="137">
        <f t="shared" si="15"/>
        <v>1.0281926952141058</v>
      </c>
      <c r="N43" s="140" t="s">
        <v>88</v>
      </c>
      <c r="O43" s="125">
        <f t="shared" si="16"/>
        <v>6403.225806451612</v>
      </c>
      <c r="P43" s="136">
        <f t="shared" si="17"/>
        <v>5267</v>
      </c>
      <c r="Q43" s="135">
        <f t="shared" si="18"/>
        <v>21.1</v>
      </c>
      <c r="R43" s="137">
        <f t="shared" si="19"/>
        <v>0.8225541561712848</v>
      </c>
      <c r="S43" s="142" t="s">
        <v>93</v>
      </c>
      <c r="T43" s="125">
        <f t="shared" si="20"/>
        <v>6922.58064516129</v>
      </c>
      <c r="U43" s="136">
        <f t="shared" si="21"/>
        <v>5267</v>
      </c>
      <c r="V43" s="135">
        <f t="shared" si="22"/>
        <v>21.1</v>
      </c>
      <c r="W43" s="137">
        <f t="shared" si="23"/>
        <v>0.7608434296365332</v>
      </c>
      <c r="X43" s="142" t="s">
        <v>93</v>
      </c>
    </row>
    <row r="44" spans="1:24" ht="15" customHeight="1">
      <c r="A44" s="133" t="s">
        <v>95</v>
      </c>
      <c r="B44" s="134">
        <v>169</v>
      </c>
      <c r="C44" s="160">
        <v>172</v>
      </c>
      <c r="D44" s="135">
        <f t="shared" si="12"/>
        <v>3</v>
      </c>
      <c r="E44" s="125">
        <f t="shared" si="13"/>
        <v>4943.820224719101</v>
      </c>
      <c r="F44" s="136">
        <v>4400</v>
      </c>
      <c r="G44" s="135">
        <v>21.3</v>
      </c>
      <c r="H44" s="139">
        <v>0.89</v>
      </c>
      <c r="I44" s="142" t="s">
        <v>93</v>
      </c>
      <c r="J44" s="125">
        <f t="shared" si="14"/>
        <v>4943.820224719101</v>
      </c>
      <c r="K44" s="136">
        <v>5058</v>
      </c>
      <c r="L44" s="135">
        <v>22.3</v>
      </c>
      <c r="M44" s="137">
        <f t="shared" si="15"/>
        <v>1.0230954545454545</v>
      </c>
      <c r="N44" s="140" t="s">
        <v>88</v>
      </c>
      <c r="O44" s="125">
        <f t="shared" si="16"/>
        <v>6179.775280898876</v>
      </c>
      <c r="P44" s="136">
        <f t="shared" si="17"/>
        <v>5058</v>
      </c>
      <c r="Q44" s="135">
        <f t="shared" si="18"/>
        <v>22.3</v>
      </c>
      <c r="R44" s="137">
        <f t="shared" si="19"/>
        <v>0.8184763636363637</v>
      </c>
      <c r="S44" s="142" t="s">
        <v>93</v>
      </c>
      <c r="T44" s="125">
        <f t="shared" si="20"/>
        <v>6743.820224719101</v>
      </c>
      <c r="U44" s="136">
        <f t="shared" si="21"/>
        <v>5058</v>
      </c>
      <c r="V44" s="135">
        <f t="shared" si="22"/>
        <v>22.3</v>
      </c>
      <c r="W44" s="137">
        <f t="shared" si="23"/>
        <v>0.7500199933355548</v>
      </c>
      <c r="X44" s="142" t="s">
        <v>101</v>
      </c>
    </row>
    <row r="45" spans="1:24" ht="15" customHeight="1">
      <c r="A45" s="133" t="s">
        <v>109</v>
      </c>
      <c r="B45" s="134">
        <v>259.5</v>
      </c>
      <c r="C45" s="160">
        <v>268.8</v>
      </c>
      <c r="D45" s="135">
        <f t="shared" si="12"/>
        <v>9.300000000000011</v>
      </c>
      <c r="E45" s="125">
        <f t="shared" si="13"/>
        <v>4915.189873417721</v>
      </c>
      <c r="F45" s="136">
        <v>3883</v>
      </c>
      <c r="G45" s="135">
        <v>18</v>
      </c>
      <c r="H45" s="139">
        <v>0.79</v>
      </c>
      <c r="I45" s="142" t="s">
        <v>93</v>
      </c>
      <c r="J45" s="125">
        <f t="shared" si="14"/>
        <v>4915.189873417721</v>
      </c>
      <c r="K45" s="136">
        <v>5013</v>
      </c>
      <c r="L45" s="135">
        <v>17.9</v>
      </c>
      <c r="M45" s="137">
        <f t="shared" si="15"/>
        <v>1.0198995621941798</v>
      </c>
      <c r="N45" s="140" t="s">
        <v>88</v>
      </c>
      <c r="O45" s="125">
        <f t="shared" si="16"/>
        <v>6143.987341772152</v>
      </c>
      <c r="P45" s="136">
        <f t="shared" si="17"/>
        <v>5013</v>
      </c>
      <c r="Q45" s="135">
        <f t="shared" si="18"/>
        <v>17.9</v>
      </c>
      <c r="R45" s="137">
        <f t="shared" si="19"/>
        <v>0.8159196497553438</v>
      </c>
      <c r="S45" s="142" t="s">
        <v>93</v>
      </c>
      <c r="T45" s="125">
        <f t="shared" si="20"/>
        <v>6715.189873417721</v>
      </c>
      <c r="U45" s="136">
        <f t="shared" si="21"/>
        <v>5013</v>
      </c>
      <c r="V45" s="135">
        <f t="shared" si="22"/>
        <v>17.9</v>
      </c>
      <c r="W45" s="137">
        <f t="shared" si="23"/>
        <v>0.7465164938737041</v>
      </c>
      <c r="X45" s="142" t="s">
        <v>101</v>
      </c>
    </row>
    <row r="46" spans="1:24" ht="15" customHeight="1">
      <c r="A46" s="133" t="s">
        <v>107</v>
      </c>
      <c r="B46" s="134">
        <v>197.1</v>
      </c>
      <c r="C46" s="160">
        <v>204.8</v>
      </c>
      <c r="D46" s="135">
        <f t="shared" si="12"/>
        <v>7.700000000000017</v>
      </c>
      <c r="E46" s="125">
        <f t="shared" si="13"/>
        <v>4636.585365853659</v>
      </c>
      <c r="F46" s="136">
        <v>3802</v>
      </c>
      <c r="G46" s="135">
        <v>22.7</v>
      </c>
      <c r="H46" s="139">
        <v>0.82</v>
      </c>
      <c r="I46" s="142" t="s">
        <v>93</v>
      </c>
      <c r="J46" s="125">
        <f t="shared" si="14"/>
        <v>4636.585365853659</v>
      </c>
      <c r="K46" s="136">
        <v>4704</v>
      </c>
      <c r="L46" s="135">
        <v>23.5</v>
      </c>
      <c r="M46" s="137">
        <f t="shared" si="15"/>
        <v>1.0145397159389793</v>
      </c>
      <c r="N46" s="140" t="s">
        <v>88</v>
      </c>
      <c r="O46" s="125">
        <f t="shared" si="16"/>
        <v>5795.731707317073</v>
      </c>
      <c r="P46" s="136">
        <f t="shared" si="17"/>
        <v>4704</v>
      </c>
      <c r="Q46" s="135">
        <f t="shared" si="18"/>
        <v>23.5</v>
      </c>
      <c r="R46" s="137">
        <f t="shared" si="19"/>
        <v>0.8116317727511836</v>
      </c>
      <c r="S46" s="142" t="s">
        <v>93</v>
      </c>
      <c r="T46" s="125">
        <f t="shared" si="20"/>
        <v>6436.585365853659</v>
      </c>
      <c r="U46" s="136">
        <f t="shared" si="21"/>
        <v>4704</v>
      </c>
      <c r="V46" s="135">
        <f t="shared" si="22"/>
        <v>23.5</v>
      </c>
      <c r="W46" s="137">
        <f t="shared" si="23"/>
        <v>0.7308222811671087</v>
      </c>
      <c r="X46" s="142" t="s">
        <v>101</v>
      </c>
    </row>
    <row r="47" spans="1:24" ht="15" customHeight="1">
      <c r="A47" s="133" t="s">
        <v>96</v>
      </c>
      <c r="B47" s="134">
        <v>166</v>
      </c>
      <c r="C47" s="160">
        <v>169</v>
      </c>
      <c r="D47" s="135">
        <f t="shared" si="12"/>
        <v>3</v>
      </c>
      <c r="E47" s="125">
        <f t="shared" si="13"/>
        <v>5105.208333333334</v>
      </c>
      <c r="F47" s="136">
        <v>4901</v>
      </c>
      <c r="G47" s="135">
        <v>19.8</v>
      </c>
      <c r="H47" s="139">
        <v>0.96</v>
      </c>
      <c r="I47" s="140" t="s">
        <v>90</v>
      </c>
      <c r="J47" s="125">
        <f t="shared" si="14"/>
        <v>5105.208333333334</v>
      </c>
      <c r="K47" s="136">
        <v>5173</v>
      </c>
      <c r="L47" s="135">
        <v>21</v>
      </c>
      <c r="M47" s="137">
        <f t="shared" si="15"/>
        <v>1.013278922668843</v>
      </c>
      <c r="N47" s="140" t="s">
        <v>88</v>
      </c>
      <c r="O47" s="125">
        <f t="shared" si="16"/>
        <v>6381.510416666668</v>
      </c>
      <c r="P47" s="136">
        <f t="shared" si="17"/>
        <v>5173</v>
      </c>
      <c r="Q47" s="135">
        <f t="shared" si="18"/>
        <v>21</v>
      </c>
      <c r="R47" s="137">
        <f t="shared" si="19"/>
        <v>0.8106231381350744</v>
      </c>
      <c r="S47" s="142" t="s">
        <v>93</v>
      </c>
      <c r="T47" s="125">
        <f t="shared" si="20"/>
        <v>6905.208333333334</v>
      </c>
      <c r="U47" s="136">
        <f t="shared" si="21"/>
        <v>5173</v>
      </c>
      <c r="V47" s="135">
        <f t="shared" si="22"/>
        <v>21</v>
      </c>
      <c r="W47" s="137">
        <f t="shared" si="23"/>
        <v>0.7491446673706441</v>
      </c>
      <c r="X47" s="142" t="s">
        <v>101</v>
      </c>
    </row>
    <row r="48" spans="1:24" ht="15" customHeight="1">
      <c r="A48" s="133" t="s">
        <v>99</v>
      </c>
      <c r="B48" s="134">
        <v>225.8</v>
      </c>
      <c r="C48" s="160">
        <v>230.1</v>
      </c>
      <c r="D48" s="135">
        <f t="shared" si="12"/>
        <v>4.299999999999983</v>
      </c>
      <c r="E48" s="125">
        <f t="shared" si="13"/>
        <v>5267.74193548387</v>
      </c>
      <c r="F48" s="136">
        <v>4899</v>
      </c>
      <c r="G48" s="135">
        <v>16</v>
      </c>
      <c r="H48" s="139">
        <v>0.93</v>
      </c>
      <c r="I48" s="140" t="s">
        <v>90</v>
      </c>
      <c r="J48" s="125">
        <f t="shared" si="14"/>
        <v>5267.74193548387</v>
      </c>
      <c r="K48" s="136">
        <v>5336</v>
      </c>
      <c r="L48" s="135">
        <v>17.6</v>
      </c>
      <c r="M48" s="137">
        <f t="shared" si="15"/>
        <v>1.0129577464788733</v>
      </c>
      <c r="N48" s="140" t="s">
        <v>88</v>
      </c>
      <c r="O48" s="125">
        <f t="shared" si="16"/>
        <v>6584.677419354838</v>
      </c>
      <c r="P48" s="136">
        <f t="shared" si="17"/>
        <v>5336</v>
      </c>
      <c r="Q48" s="135">
        <f t="shared" si="18"/>
        <v>17.6</v>
      </c>
      <c r="R48" s="137">
        <f t="shared" si="19"/>
        <v>0.8103661971830987</v>
      </c>
      <c r="S48" s="142" t="s">
        <v>93</v>
      </c>
      <c r="T48" s="125">
        <f t="shared" si="20"/>
        <v>7067.74193548387</v>
      </c>
      <c r="U48" s="136">
        <f t="shared" si="21"/>
        <v>5336</v>
      </c>
      <c r="V48" s="135">
        <f t="shared" si="22"/>
        <v>17.6</v>
      </c>
      <c r="W48" s="137">
        <f t="shared" si="23"/>
        <v>0.7549794614331357</v>
      </c>
      <c r="X48" s="142" t="s">
        <v>101</v>
      </c>
    </row>
    <row r="49" spans="1:24" ht="15" customHeight="1">
      <c r="A49" s="133" t="s">
        <v>97</v>
      </c>
      <c r="B49" s="134">
        <v>218.2</v>
      </c>
      <c r="C49" s="160">
        <v>222.6</v>
      </c>
      <c r="D49" s="135">
        <f t="shared" si="12"/>
        <v>4.400000000000006</v>
      </c>
      <c r="E49" s="125">
        <f t="shared" si="13"/>
        <v>5300</v>
      </c>
      <c r="F49" s="136">
        <v>4929</v>
      </c>
      <c r="G49" s="135">
        <v>15</v>
      </c>
      <c r="H49" s="139">
        <v>0.93</v>
      </c>
      <c r="I49" s="140" t="s">
        <v>90</v>
      </c>
      <c r="J49" s="125">
        <f t="shared" si="14"/>
        <v>5300</v>
      </c>
      <c r="K49" s="136">
        <v>5309</v>
      </c>
      <c r="L49" s="135">
        <v>17.6</v>
      </c>
      <c r="M49" s="137">
        <f t="shared" si="15"/>
        <v>1.001698113207547</v>
      </c>
      <c r="N49" s="140" t="s">
        <v>90</v>
      </c>
      <c r="O49" s="125">
        <f t="shared" si="16"/>
        <v>6625</v>
      </c>
      <c r="P49" s="136">
        <f t="shared" si="17"/>
        <v>5309</v>
      </c>
      <c r="Q49" s="135">
        <f t="shared" si="18"/>
        <v>17.6</v>
      </c>
      <c r="R49" s="137">
        <f t="shared" si="19"/>
        <v>0.8013584905660377</v>
      </c>
      <c r="S49" s="142" t="s">
        <v>93</v>
      </c>
      <c r="T49" s="125">
        <f t="shared" si="20"/>
        <v>7100</v>
      </c>
      <c r="U49" s="136">
        <f t="shared" si="21"/>
        <v>5309</v>
      </c>
      <c r="V49" s="135">
        <f t="shared" si="22"/>
        <v>17.6</v>
      </c>
      <c r="W49" s="137">
        <f t="shared" si="23"/>
        <v>0.7477464788732394</v>
      </c>
      <c r="X49" s="142" t="s">
        <v>101</v>
      </c>
    </row>
    <row r="50" spans="1:24" ht="15" customHeight="1">
      <c r="A50" s="133" t="s">
        <v>330</v>
      </c>
      <c r="B50" s="134">
        <v>148.7</v>
      </c>
      <c r="C50" s="160">
        <v>154.7</v>
      </c>
      <c r="D50" s="135">
        <f t="shared" si="12"/>
        <v>6</v>
      </c>
      <c r="E50" s="125">
        <f t="shared" si="13"/>
        <v>4989.333333333333</v>
      </c>
      <c r="F50" s="136">
        <v>3742</v>
      </c>
      <c r="G50" s="135">
        <v>23.6</v>
      </c>
      <c r="H50" s="139">
        <v>0.75</v>
      </c>
      <c r="I50" s="142" t="s">
        <v>101</v>
      </c>
      <c r="J50" s="125">
        <f t="shared" si="14"/>
        <v>4989.333333333333</v>
      </c>
      <c r="K50" s="136">
        <v>4996</v>
      </c>
      <c r="L50" s="135">
        <v>24.8</v>
      </c>
      <c r="M50" s="137">
        <f t="shared" si="15"/>
        <v>1.001336183858899</v>
      </c>
      <c r="N50" s="140" t="s">
        <v>88</v>
      </c>
      <c r="O50" s="125">
        <f t="shared" si="16"/>
        <v>6236.666666666666</v>
      </c>
      <c r="P50" s="136">
        <f t="shared" si="17"/>
        <v>4996</v>
      </c>
      <c r="Q50" s="135">
        <f t="shared" si="18"/>
        <v>24.8</v>
      </c>
      <c r="R50" s="137">
        <f t="shared" si="19"/>
        <v>0.8010689470871193</v>
      </c>
      <c r="S50" s="142" t="s">
        <v>93</v>
      </c>
      <c r="T50" s="125">
        <f t="shared" si="20"/>
        <v>6789.333333333333</v>
      </c>
      <c r="U50" s="136">
        <f t="shared" si="21"/>
        <v>4996</v>
      </c>
      <c r="V50" s="135">
        <f t="shared" si="22"/>
        <v>24.8</v>
      </c>
      <c r="W50" s="137">
        <f t="shared" si="23"/>
        <v>0.73586017282011</v>
      </c>
      <c r="X50" s="142" t="s">
        <v>101</v>
      </c>
    </row>
    <row r="51" spans="1:24" ht="15" customHeight="1">
      <c r="A51" s="133" t="s">
        <v>112</v>
      </c>
      <c r="B51" s="134">
        <v>244.6</v>
      </c>
      <c r="C51" s="160">
        <v>252.7</v>
      </c>
      <c r="D51" s="135">
        <f t="shared" si="12"/>
        <v>8.099999999999994</v>
      </c>
      <c r="E51" s="125">
        <f t="shared" si="13"/>
        <v>5008.536585365854</v>
      </c>
      <c r="F51" s="136">
        <v>4107</v>
      </c>
      <c r="G51" s="135">
        <v>17.1</v>
      </c>
      <c r="H51" s="139">
        <v>0.82</v>
      </c>
      <c r="I51" s="142" t="s">
        <v>93</v>
      </c>
      <c r="J51" s="125">
        <f t="shared" si="14"/>
        <v>5008.536585365854</v>
      </c>
      <c r="K51" s="136">
        <v>4992</v>
      </c>
      <c r="L51" s="135">
        <v>17.9</v>
      </c>
      <c r="M51" s="137">
        <f t="shared" si="15"/>
        <v>0.9966983199415631</v>
      </c>
      <c r="N51" s="140" t="s">
        <v>90</v>
      </c>
      <c r="O51" s="125">
        <f t="shared" si="16"/>
        <v>6260.670731707318</v>
      </c>
      <c r="P51" s="136">
        <f t="shared" si="17"/>
        <v>4992</v>
      </c>
      <c r="Q51" s="135">
        <f t="shared" si="18"/>
        <v>17.9</v>
      </c>
      <c r="R51" s="137">
        <f t="shared" si="19"/>
        <v>0.7973586559532505</v>
      </c>
      <c r="S51" s="142" t="s">
        <v>93</v>
      </c>
      <c r="T51" s="125">
        <f t="shared" si="20"/>
        <v>6808.536585365854</v>
      </c>
      <c r="U51" s="136">
        <f t="shared" si="21"/>
        <v>4992</v>
      </c>
      <c r="V51" s="135">
        <f t="shared" si="22"/>
        <v>17.9</v>
      </c>
      <c r="W51" s="137">
        <f t="shared" si="23"/>
        <v>0.7331972058033315</v>
      </c>
      <c r="X51" s="142" t="s">
        <v>101</v>
      </c>
    </row>
    <row r="52" spans="1:24" ht="15" customHeight="1">
      <c r="A52" s="133" t="s">
        <v>119</v>
      </c>
      <c r="B52" s="134">
        <v>217</v>
      </c>
      <c r="C52" s="160">
        <v>218.2</v>
      </c>
      <c r="D52" s="135">
        <f t="shared" si="12"/>
        <v>1.1999999999999886</v>
      </c>
      <c r="E52" s="125">
        <f t="shared" si="13"/>
        <v>5308.695652173913</v>
      </c>
      <c r="F52" s="136">
        <v>4884</v>
      </c>
      <c r="G52" s="135">
        <v>14.8</v>
      </c>
      <c r="H52" s="139">
        <v>0.92</v>
      </c>
      <c r="I52" s="140" t="s">
        <v>90</v>
      </c>
      <c r="J52" s="125">
        <f t="shared" si="14"/>
        <v>5308.695652173913</v>
      </c>
      <c r="K52" s="136">
        <v>5277</v>
      </c>
      <c r="L52" s="135">
        <v>17.5</v>
      </c>
      <c r="M52" s="137">
        <f t="shared" si="15"/>
        <v>0.994029484029484</v>
      </c>
      <c r="N52" s="140" t="s">
        <v>90</v>
      </c>
      <c r="O52" s="125">
        <f t="shared" si="16"/>
        <v>6635.869565217391</v>
      </c>
      <c r="P52" s="136">
        <f t="shared" si="17"/>
        <v>5277</v>
      </c>
      <c r="Q52" s="135">
        <f t="shared" si="18"/>
        <v>17.5</v>
      </c>
      <c r="R52" s="137">
        <f t="shared" si="19"/>
        <v>0.7952235872235872</v>
      </c>
      <c r="S52" s="142" t="s">
        <v>93</v>
      </c>
      <c r="T52" s="125">
        <f t="shared" si="20"/>
        <v>7108.695652173913</v>
      </c>
      <c r="U52" s="136">
        <f t="shared" si="21"/>
        <v>5277</v>
      </c>
      <c r="V52" s="135">
        <f t="shared" si="22"/>
        <v>17.5</v>
      </c>
      <c r="W52" s="137">
        <f t="shared" si="23"/>
        <v>0.7423302752293578</v>
      </c>
      <c r="X52" s="142" t="s">
        <v>101</v>
      </c>
    </row>
    <row r="53" spans="1:24" ht="15" customHeight="1">
      <c r="A53" s="133" t="s">
        <v>110</v>
      </c>
      <c r="B53" s="134">
        <v>241.8</v>
      </c>
      <c r="C53" s="160">
        <v>244.6</v>
      </c>
      <c r="D53" s="135">
        <f t="shared" si="12"/>
        <v>2.799999999999983</v>
      </c>
      <c r="E53" s="125">
        <f t="shared" si="13"/>
        <v>5040.476190476191</v>
      </c>
      <c r="F53" s="136">
        <v>4234</v>
      </c>
      <c r="G53" s="135">
        <v>16.7</v>
      </c>
      <c r="H53" s="139">
        <v>0.84</v>
      </c>
      <c r="I53" s="142" t="s">
        <v>93</v>
      </c>
      <c r="J53" s="125">
        <f t="shared" si="14"/>
        <v>5040.476190476191</v>
      </c>
      <c r="K53" s="136">
        <v>4980</v>
      </c>
      <c r="L53" s="135">
        <v>17.8</v>
      </c>
      <c r="M53" s="137">
        <f t="shared" si="15"/>
        <v>0.9880018894662257</v>
      </c>
      <c r="N53" s="140" t="s">
        <v>90</v>
      </c>
      <c r="O53" s="125">
        <f t="shared" si="16"/>
        <v>6300.5952380952385</v>
      </c>
      <c r="P53" s="136">
        <f t="shared" si="17"/>
        <v>4980</v>
      </c>
      <c r="Q53" s="135">
        <f t="shared" si="18"/>
        <v>17.8</v>
      </c>
      <c r="R53" s="137">
        <f t="shared" si="19"/>
        <v>0.7904015115729806</v>
      </c>
      <c r="S53" s="142" t="s">
        <v>93</v>
      </c>
      <c r="T53" s="125">
        <f t="shared" si="20"/>
        <v>6840.476190476191</v>
      </c>
      <c r="U53" s="136">
        <f t="shared" si="21"/>
        <v>4980</v>
      </c>
      <c r="V53" s="135">
        <f t="shared" si="22"/>
        <v>17.8</v>
      </c>
      <c r="W53" s="137">
        <f t="shared" si="23"/>
        <v>0.7280194918203967</v>
      </c>
      <c r="X53" s="142" t="s">
        <v>101</v>
      </c>
    </row>
    <row r="54" spans="1:24" ht="15" customHeight="1">
      <c r="A54" s="133" t="s">
        <v>100</v>
      </c>
      <c r="B54" s="134">
        <v>132.5</v>
      </c>
      <c r="C54" s="160">
        <v>135.5</v>
      </c>
      <c r="D54" s="135">
        <f t="shared" si="12"/>
        <v>3</v>
      </c>
      <c r="E54" s="125">
        <f t="shared" si="13"/>
        <v>4884.285714285715</v>
      </c>
      <c r="F54" s="136">
        <v>3419</v>
      </c>
      <c r="G54" s="135">
        <v>25.3</v>
      </c>
      <c r="H54" s="139">
        <v>0.7</v>
      </c>
      <c r="I54" s="142" t="s">
        <v>101</v>
      </c>
      <c r="J54" s="125">
        <f t="shared" si="14"/>
        <v>4884.285714285715</v>
      </c>
      <c r="K54" s="136">
        <v>4777</v>
      </c>
      <c r="L54" s="135">
        <v>26.9</v>
      </c>
      <c r="M54" s="137">
        <f t="shared" si="15"/>
        <v>0.9780345130155015</v>
      </c>
      <c r="N54" s="140" t="s">
        <v>90</v>
      </c>
      <c r="O54" s="125">
        <f t="shared" si="16"/>
        <v>6105.357142857143</v>
      </c>
      <c r="P54" s="136">
        <f t="shared" si="17"/>
        <v>4777</v>
      </c>
      <c r="Q54" s="135">
        <f t="shared" si="18"/>
        <v>26.9</v>
      </c>
      <c r="R54" s="137">
        <f t="shared" si="19"/>
        <v>0.7824276104124013</v>
      </c>
      <c r="S54" s="142" t="s">
        <v>93</v>
      </c>
      <c r="T54" s="125">
        <f t="shared" si="20"/>
        <v>6684.285714285715</v>
      </c>
      <c r="U54" s="136">
        <f t="shared" si="21"/>
        <v>4777</v>
      </c>
      <c r="V54" s="135">
        <f t="shared" si="22"/>
        <v>26.9</v>
      </c>
      <c r="W54" s="137">
        <f t="shared" si="23"/>
        <v>0.7146612524043598</v>
      </c>
      <c r="X54" s="142" t="s">
        <v>101</v>
      </c>
    </row>
    <row r="55" spans="1:24" ht="15" customHeight="1">
      <c r="A55" s="133" t="s">
        <v>102</v>
      </c>
      <c r="B55" s="134">
        <v>172</v>
      </c>
      <c r="C55" s="160">
        <v>175.9</v>
      </c>
      <c r="D55" s="135">
        <f t="shared" si="12"/>
        <v>3.9000000000000057</v>
      </c>
      <c r="E55" s="125">
        <f t="shared" si="13"/>
        <v>4886.25</v>
      </c>
      <c r="F55" s="136">
        <v>3909</v>
      </c>
      <c r="G55" s="135">
        <v>23.2</v>
      </c>
      <c r="H55" s="139">
        <v>0.8</v>
      </c>
      <c r="I55" s="142" t="s">
        <v>93</v>
      </c>
      <c r="J55" s="125">
        <f t="shared" si="14"/>
        <v>4886.25</v>
      </c>
      <c r="K55" s="136">
        <v>4747</v>
      </c>
      <c r="L55" s="135">
        <v>23.6</v>
      </c>
      <c r="M55" s="137">
        <f t="shared" si="15"/>
        <v>0.9715016628293681</v>
      </c>
      <c r="N55" s="140" t="s">
        <v>90</v>
      </c>
      <c r="O55" s="125">
        <f t="shared" si="16"/>
        <v>6107.8125</v>
      </c>
      <c r="P55" s="136">
        <f t="shared" si="17"/>
        <v>4747</v>
      </c>
      <c r="Q55" s="135">
        <f t="shared" si="18"/>
        <v>23.6</v>
      </c>
      <c r="R55" s="137">
        <f t="shared" si="19"/>
        <v>0.7772013302634945</v>
      </c>
      <c r="S55" s="142" t="s">
        <v>93</v>
      </c>
      <c r="T55" s="125">
        <f t="shared" si="20"/>
        <v>6686.25</v>
      </c>
      <c r="U55" s="136">
        <f t="shared" si="21"/>
        <v>4747</v>
      </c>
      <c r="V55" s="135">
        <f t="shared" si="22"/>
        <v>23.6</v>
      </c>
      <c r="W55" s="137">
        <f t="shared" si="23"/>
        <v>0.7099644793419331</v>
      </c>
      <c r="X55" s="142" t="s">
        <v>101</v>
      </c>
    </row>
    <row r="56" spans="1:24" ht="15" customHeight="1">
      <c r="A56" s="133" t="s">
        <v>98</v>
      </c>
      <c r="B56" s="134">
        <v>140.5</v>
      </c>
      <c r="C56" s="160">
        <v>148.7</v>
      </c>
      <c r="D56" s="135">
        <f t="shared" si="12"/>
        <v>8.199999999999989</v>
      </c>
      <c r="E56" s="125">
        <f t="shared" si="13"/>
        <v>4972.602739726028</v>
      </c>
      <c r="F56" s="136">
        <v>3630</v>
      </c>
      <c r="G56" s="135">
        <v>24.1</v>
      </c>
      <c r="H56" s="139">
        <v>0.73</v>
      </c>
      <c r="I56" s="142" t="s">
        <v>101</v>
      </c>
      <c r="J56" s="125">
        <f t="shared" si="14"/>
        <v>4972.602739726028</v>
      </c>
      <c r="K56" s="136">
        <v>4826</v>
      </c>
      <c r="L56" s="135">
        <v>26.1</v>
      </c>
      <c r="M56" s="137">
        <f t="shared" si="15"/>
        <v>0.9705179063360881</v>
      </c>
      <c r="N56" s="140" t="s">
        <v>90</v>
      </c>
      <c r="O56" s="125">
        <f t="shared" si="16"/>
        <v>6215.753424657534</v>
      </c>
      <c r="P56" s="136">
        <f t="shared" si="17"/>
        <v>4826</v>
      </c>
      <c r="Q56" s="135">
        <f t="shared" si="18"/>
        <v>26.1</v>
      </c>
      <c r="R56" s="137">
        <f t="shared" si="19"/>
        <v>0.7764143250688705</v>
      </c>
      <c r="S56" s="142" t="s">
        <v>93</v>
      </c>
      <c r="T56" s="125">
        <f t="shared" si="20"/>
        <v>6772.602739726028</v>
      </c>
      <c r="U56" s="136">
        <f t="shared" si="21"/>
        <v>4826</v>
      </c>
      <c r="V56" s="135">
        <f t="shared" si="22"/>
        <v>26.1</v>
      </c>
      <c r="W56" s="137">
        <f t="shared" si="23"/>
        <v>0.7125768608414239</v>
      </c>
      <c r="X56" s="142" t="s">
        <v>101</v>
      </c>
    </row>
    <row r="57" spans="1:24" ht="15" customHeight="1">
      <c r="A57" s="133" t="s">
        <v>114</v>
      </c>
      <c r="B57" s="134">
        <v>252.7</v>
      </c>
      <c r="C57" s="160">
        <v>259.5</v>
      </c>
      <c r="D57" s="135">
        <f t="shared" si="12"/>
        <v>6.800000000000011</v>
      </c>
      <c r="E57" s="125">
        <f t="shared" si="13"/>
        <v>4986.8421052631575</v>
      </c>
      <c r="F57" s="136">
        <v>3790</v>
      </c>
      <c r="G57" s="135">
        <v>18.4</v>
      </c>
      <c r="H57" s="139">
        <v>0.76</v>
      </c>
      <c r="I57" s="142" t="s">
        <v>93</v>
      </c>
      <c r="J57" s="125">
        <f t="shared" si="14"/>
        <v>4986.8421052631575</v>
      </c>
      <c r="K57" s="136">
        <v>4834</v>
      </c>
      <c r="L57" s="135">
        <v>18.3</v>
      </c>
      <c r="M57" s="137">
        <f t="shared" si="15"/>
        <v>0.9693509234828497</v>
      </c>
      <c r="N57" s="140" t="s">
        <v>90</v>
      </c>
      <c r="O57" s="125">
        <f t="shared" si="16"/>
        <v>6233.552631578947</v>
      </c>
      <c r="P57" s="136">
        <f t="shared" si="17"/>
        <v>4834</v>
      </c>
      <c r="Q57" s="135">
        <f t="shared" si="18"/>
        <v>18.3</v>
      </c>
      <c r="R57" s="137">
        <f t="shared" si="19"/>
        <v>0.7754807387862798</v>
      </c>
      <c r="S57" s="142" t="s">
        <v>101</v>
      </c>
      <c r="T57" s="125">
        <f t="shared" si="20"/>
        <v>6786.8421052631575</v>
      </c>
      <c r="U57" s="136">
        <f t="shared" si="21"/>
        <v>4834</v>
      </c>
      <c r="V57" s="135">
        <f t="shared" si="22"/>
        <v>18.3</v>
      </c>
      <c r="W57" s="137">
        <f t="shared" si="23"/>
        <v>0.7122605661108957</v>
      </c>
      <c r="X57" s="142" t="s">
        <v>101</v>
      </c>
    </row>
    <row r="58" spans="1:24" ht="15" customHeight="1">
      <c r="A58" s="133" t="s">
        <v>108</v>
      </c>
      <c r="B58" s="134">
        <v>161.5</v>
      </c>
      <c r="C58" s="160">
        <v>166</v>
      </c>
      <c r="D58" s="135">
        <f t="shared" si="12"/>
        <v>4.5</v>
      </c>
      <c r="E58" s="125">
        <f t="shared" si="13"/>
        <v>5029.213483146067</v>
      </c>
      <c r="F58" s="136">
        <v>4476</v>
      </c>
      <c r="G58" s="135">
        <v>21.4</v>
      </c>
      <c r="H58" s="139">
        <v>0.89</v>
      </c>
      <c r="I58" s="142" t="s">
        <v>93</v>
      </c>
      <c r="J58" s="125">
        <f t="shared" si="14"/>
        <v>5029.213483146067</v>
      </c>
      <c r="K58" s="136">
        <v>4853</v>
      </c>
      <c r="L58" s="135">
        <v>22.1</v>
      </c>
      <c r="M58" s="137">
        <f t="shared" si="15"/>
        <v>0.9649620196604112</v>
      </c>
      <c r="N58" s="140" t="s">
        <v>90</v>
      </c>
      <c r="O58" s="125">
        <f t="shared" si="16"/>
        <v>6286.516853932584</v>
      </c>
      <c r="P58" s="136">
        <f t="shared" si="17"/>
        <v>4853</v>
      </c>
      <c r="Q58" s="135">
        <f t="shared" si="18"/>
        <v>22.1</v>
      </c>
      <c r="R58" s="137">
        <f t="shared" si="19"/>
        <v>0.7719696157283289</v>
      </c>
      <c r="S58" s="142" t="s">
        <v>93</v>
      </c>
      <c r="T58" s="125">
        <f t="shared" si="20"/>
        <v>6829.213483146067</v>
      </c>
      <c r="U58" s="136">
        <f t="shared" si="21"/>
        <v>4853</v>
      </c>
      <c r="V58" s="135">
        <f t="shared" si="22"/>
        <v>22.1</v>
      </c>
      <c r="W58" s="137">
        <f t="shared" si="23"/>
        <v>0.7106235603817045</v>
      </c>
      <c r="X58" s="142" t="s">
        <v>101</v>
      </c>
    </row>
    <row r="59" spans="1:24" ht="15" customHeight="1">
      <c r="A59" s="133" t="s">
        <v>104</v>
      </c>
      <c r="B59" s="134">
        <v>268.8</v>
      </c>
      <c r="C59" s="160">
        <v>277.7</v>
      </c>
      <c r="D59" s="135">
        <f t="shared" si="12"/>
        <v>8.899999999999977</v>
      </c>
      <c r="E59" s="125">
        <f t="shared" si="13"/>
        <v>5092.1875</v>
      </c>
      <c r="F59" s="136">
        <v>3259</v>
      </c>
      <c r="G59" s="135">
        <v>19.3</v>
      </c>
      <c r="H59" s="139">
        <v>0.64</v>
      </c>
      <c r="I59" s="142" t="s">
        <v>101</v>
      </c>
      <c r="J59" s="125">
        <f t="shared" si="14"/>
        <v>5092.1875</v>
      </c>
      <c r="K59" s="144">
        <v>4864</v>
      </c>
      <c r="L59" s="145">
        <v>18.9</v>
      </c>
      <c r="M59" s="137">
        <f t="shared" si="15"/>
        <v>0.9551887081926972</v>
      </c>
      <c r="N59" s="146" t="s">
        <v>90</v>
      </c>
      <c r="O59" s="125">
        <f t="shared" si="16"/>
        <v>6365.234375</v>
      </c>
      <c r="P59" s="136">
        <f t="shared" si="17"/>
        <v>4864</v>
      </c>
      <c r="Q59" s="135">
        <f t="shared" si="18"/>
        <v>18.9</v>
      </c>
      <c r="R59" s="137">
        <f t="shared" si="19"/>
        <v>0.7641509665541577</v>
      </c>
      <c r="S59" s="148" t="s">
        <v>93</v>
      </c>
      <c r="T59" s="125">
        <f t="shared" si="20"/>
        <v>6892.1875</v>
      </c>
      <c r="U59" s="136">
        <f t="shared" si="21"/>
        <v>4864</v>
      </c>
      <c r="V59" s="135">
        <f t="shared" si="22"/>
        <v>18.9</v>
      </c>
      <c r="W59" s="137">
        <f t="shared" si="23"/>
        <v>0.7057265926093856</v>
      </c>
      <c r="X59" s="148" t="s">
        <v>101</v>
      </c>
    </row>
    <row r="60" spans="1:24" ht="15" customHeight="1">
      <c r="A60" s="133" t="s">
        <v>103</v>
      </c>
      <c r="B60" s="134">
        <v>135.5</v>
      </c>
      <c r="C60" s="160">
        <v>140.5</v>
      </c>
      <c r="D60" s="135">
        <f t="shared" si="12"/>
        <v>5</v>
      </c>
      <c r="E60" s="125">
        <f t="shared" si="13"/>
        <v>4976.712328767124</v>
      </c>
      <c r="F60" s="136">
        <v>3633</v>
      </c>
      <c r="G60" s="135">
        <v>24.1</v>
      </c>
      <c r="H60" s="139">
        <v>0.73</v>
      </c>
      <c r="I60" s="142" t="s">
        <v>101</v>
      </c>
      <c r="J60" s="125">
        <f t="shared" si="14"/>
        <v>4976.712328767124</v>
      </c>
      <c r="K60" s="136">
        <v>4736</v>
      </c>
      <c r="L60" s="135">
        <v>25.5</v>
      </c>
      <c r="M60" s="137">
        <f t="shared" si="15"/>
        <v>0.9516322598403523</v>
      </c>
      <c r="N60" s="140" t="s">
        <v>90</v>
      </c>
      <c r="O60" s="125">
        <f t="shared" si="16"/>
        <v>6220.890410958905</v>
      </c>
      <c r="P60" s="136">
        <f t="shared" si="17"/>
        <v>4736</v>
      </c>
      <c r="Q60" s="135">
        <f t="shared" si="18"/>
        <v>25.5</v>
      </c>
      <c r="R60" s="137">
        <f t="shared" si="19"/>
        <v>0.7613058078722817</v>
      </c>
      <c r="S60" s="142" t="s">
        <v>93</v>
      </c>
      <c r="T60" s="125">
        <f t="shared" si="20"/>
        <v>6776.712328767124</v>
      </c>
      <c r="U60" s="136">
        <f t="shared" si="21"/>
        <v>4736</v>
      </c>
      <c r="V60" s="135">
        <f t="shared" si="22"/>
        <v>25.5</v>
      </c>
      <c r="W60" s="137">
        <f t="shared" si="23"/>
        <v>0.6988639579543157</v>
      </c>
      <c r="X60" s="142" t="s">
        <v>101</v>
      </c>
    </row>
    <row r="61" spans="1:24" ht="15" customHeight="1">
      <c r="A61" s="133" t="s">
        <v>106</v>
      </c>
      <c r="B61" s="134">
        <v>128.5</v>
      </c>
      <c r="C61" s="160">
        <v>132.5</v>
      </c>
      <c r="D61" s="135">
        <f t="shared" si="12"/>
        <v>4</v>
      </c>
      <c r="E61" s="125">
        <f t="shared" si="13"/>
        <v>4920.3125</v>
      </c>
      <c r="F61" s="136">
        <v>3149</v>
      </c>
      <c r="G61" s="135">
        <v>27.1</v>
      </c>
      <c r="H61" s="139">
        <v>0.64</v>
      </c>
      <c r="I61" s="142" t="s">
        <v>101</v>
      </c>
      <c r="J61" s="125">
        <f t="shared" si="14"/>
        <v>4920.3125</v>
      </c>
      <c r="K61" s="136">
        <v>4563</v>
      </c>
      <c r="L61" s="135">
        <v>27.9</v>
      </c>
      <c r="M61" s="137">
        <f t="shared" si="15"/>
        <v>0.9273801206732296</v>
      </c>
      <c r="N61" s="140" t="s">
        <v>90</v>
      </c>
      <c r="O61" s="125">
        <f t="shared" si="16"/>
        <v>6150.390625</v>
      </c>
      <c r="P61" s="136">
        <f t="shared" si="17"/>
        <v>4563</v>
      </c>
      <c r="Q61" s="135">
        <f t="shared" si="18"/>
        <v>27.9</v>
      </c>
      <c r="R61" s="137">
        <f t="shared" si="19"/>
        <v>0.7419040965385837</v>
      </c>
      <c r="S61" s="142" t="s">
        <v>101</v>
      </c>
      <c r="T61" s="125">
        <f t="shared" si="20"/>
        <v>6720.3125</v>
      </c>
      <c r="U61" s="136">
        <f t="shared" si="21"/>
        <v>4563</v>
      </c>
      <c r="V61" s="135">
        <f t="shared" si="22"/>
        <v>27.9</v>
      </c>
      <c r="W61" s="137">
        <f t="shared" si="23"/>
        <v>0.6789862822599395</v>
      </c>
      <c r="X61" s="142" t="s">
        <v>101</v>
      </c>
    </row>
    <row r="62" spans="1:24" ht="15" customHeight="1">
      <c r="A62" s="133" t="s">
        <v>111</v>
      </c>
      <c r="B62" s="134">
        <v>204.8</v>
      </c>
      <c r="C62" s="160">
        <v>208</v>
      </c>
      <c r="D62" s="135">
        <f t="shared" si="12"/>
        <v>3.1999999999999886</v>
      </c>
      <c r="E62" s="125">
        <f t="shared" si="13"/>
        <v>5030.7692307692305</v>
      </c>
      <c r="F62" s="136">
        <v>3924</v>
      </c>
      <c r="G62" s="135">
        <v>22.1</v>
      </c>
      <c r="H62" s="139">
        <v>0.78</v>
      </c>
      <c r="I62" s="142" t="s">
        <v>93</v>
      </c>
      <c r="J62" s="125">
        <f t="shared" si="14"/>
        <v>5030.7692307692305</v>
      </c>
      <c r="K62" s="136">
        <v>4649</v>
      </c>
      <c r="L62" s="135">
        <v>23.5</v>
      </c>
      <c r="M62" s="137">
        <f t="shared" si="15"/>
        <v>0.9241131498470948</v>
      </c>
      <c r="N62" s="140" t="s">
        <v>90</v>
      </c>
      <c r="O62" s="125">
        <f t="shared" si="16"/>
        <v>6288.461538461538</v>
      </c>
      <c r="P62" s="136">
        <f t="shared" si="17"/>
        <v>4649</v>
      </c>
      <c r="Q62" s="135">
        <f t="shared" si="18"/>
        <v>23.5</v>
      </c>
      <c r="R62" s="137">
        <f t="shared" si="19"/>
        <v>0.7392905198776759</v>
      </c>
      <c r="S62" s="142" t="s">
        <v>101</v>
      </c>
      <c r="T62" s="125">
        <f t="shared" si="20"/>
        <v>6830.7692307692305</v>
      </c>
      <c r="U62" s="136">
        <f t="shared" si="21"/>
        <v>4649</v>
      </c>
      <c r="V62" s="135">
        <f t="shared" si="22"/>
        <v>23.5</v>
      </c>
      <c r="W62" s="137">
        <f t="shared" si="23"/>
        <v>0.6805968468468468</v>
      </c>
      <c r="X62" s="142" t="s">
        <v>101</v>
      </c>
    </row>
    <row r="63" spans="1:24" ht="15" customHeight="1">
      <c r="A63" s="133" t="s">
        <v>115</v>
      </c>
      <c r="B63" s="134">
        <v>188.7</v>
      </c>
      <c r="C63" s="160">
        <v>197.1</v>
      </c>
      <c r="D63" s="135">
        <f t="shared" si="12"/>
        <v>8.400000000000006</v>
      </c>
      <c r="E63" s="125">
        <f t="shared" si="13"/>
        <v>5122.5352112676055</v>
      </c>
      <c r="F63" s="136">
        <v>3637</v>
      </c>
      <c r="G63" s="135">
        <v>23.6</v>
      </c>
      <c r="H63" s="139">
        <v>0.71</v>
      </c>
      <c r="I63" s="142" t="s">
        <v>101</v>
      </c>
      <c r="J63" s="125">
        <f t="shared" si="14"/>
        <v>5122.5352112676055</v>
      </c>
      <c r="K63" s="136">
        <v>4446</v>
      </c>
      <c r="L63" s="135">
        <v>24.6</v>
      </c>
      <c r="M63" s="137">
        <f t="shared" si="15"/>
        <v>0.8679296123178444</v>
      </c>
      <c r="N63" s="142" t="s">
        <v>93</v>
      </c>
      <c r="O63" s="125">
        <f t="shared" si="16"/>
        <v>6403.169014084507</v>
      </c>
      <c r="P63" s="136">
        <f t="shared" si="17"/>
        <v>4446</v>
      </c>
      <c r="Q63" s="135">
        <f t="shared" si="18"/>
        <v>24.6</v>
      </c>
      <c r="R63" s="137">
        <f t="shared" si="19"/>
        <v>0.6943436898542755</v>
      </c>
      <c r="S63" s="142" t="s">
        <v>101</v>
      </c>
      <c r="T63" s="125">
        <f t="shared" si="20"/>
        <v>6922.5352112676055</v>
      </c>
      <c r="U63" s="136">
        <f t="shared" si="21"/>
        <v>4446</v>
      </c>
      <c r="V63" s="135">
        <f t="shared" si="22"/>
        <v>24.6</v>
      </c>
      <c r="W63" s="137">
        <f t="shared" si="23"/>
        <v>0.6422502543234995</v>
      </c>
      <c r="X63" s="142" t="s">
        <v>101</v>
      </c>
    </row>
    <row r="64" spans="1:24" ht="15" customHeight="1">
      <c r="A64" s="133" t="s">
        <v>113</v>
      </c>
      <c r="B64" s="134">
        <v>175.9</v>
      </c>
      <c r="C64" s="160">
        <v>187</v>
      </c>
      <c r="D64" s="135">
        <f t="shared" si="12"/>
        <v>11.099999999999994</v>
      </c>
      <c r="E64" s="125">
        <f t="shared" si="13"/>
        <v>4817.5675675675675</v>
      </c>
      <c r="F64" s="136">
        <v>3565</v>
      </c>
      <c r="G64" s="135">
        <v>24.4</v>
      </c>
      <c r="H64" s="139">
        <v>0.74</v>
      </c>
      <c r="I64" s="142" t="s">
        <v>101</v>
      </c>
      <c r="J64" s="125">
        <f t="shared" si="14"/>
        <v>4817.5675675675675</v>
      </c>
      <c r="K64" s="136">
        <v>4088</v>
      </c>
      <c r="L64" s="135">
        <v>26.3</v>
      </c>
      <c r="M64" s="137">
        <f t="shared" si="15"/>
        <v>0.8485610098176718</v>
      </c>
      <c r="N64" s="142" t="s">
        <v>93</v>
      </c>
      <c r="O64" s="125">
        <f t="shared" si="16"/>
        <v>6021.959459459459</v>
      </c>
      <c r="P64" s="136">
        <f t="shared" si="17"/>
        <v>4088</v>
      </c>
      <c r="Q64" s="135">
        <f t="shared" si="18"/>
        <v>26.3</v>
      </c>
      <c r="R64" s="137">
        <f t="shared" si="19"/>
        <v>0.6788488078541375</v>
      </c>
      <c r="S64" s="142" t="s">
        <v>101</v>
      </c>
      <c r="T64" s="125">
        <f t="shared" si="20"/>
        <v>6617.5675675675675</v>
      </c>
      <c r="U64" s="136">
        <f t="shared" si="21"/>
        <v>4088</v>
      </c>
      <c r="V64" s="135">
        <f t="shared" si="22"/>
        <v>26.3</v>
      </c>
      <c r="W64" s="137">
        <f t="shared" si="23"/>
        <v>0.61774964263835</v>
      </c>
      <c r="X64" s="142" t="s">
        <v>101</v>
      </c>
    </row>
    <row r="65" spans="1:24" ht="15" customHeight="1">
      <c r="A65" s="133" t="s">
        <v>116</v>
      </c>
      <c r="B65" s="134">
        <v>212.8</v>
      </c>
      <c r="C65" s="160">
        <v>217</v>
      </c>
      <c r="D65" s="135">
        <f t="shared" si="12"/>
        <v>4.199999999999989</v>
      </c>
      <c r="E65" s="125">
        <f t="shared" si="13"/>
        <v>5225.333333333333</v>
      </c>
      <c r="F65" s="136">
        <v>3919</v>
      </c>
      <c r="G65" s="135">
        <v>17.3</v>
      </c>
      <c r="H65" s="139">
        <v>0.75</v>
      </c>
      <c r="I65" s="142" t="s">
        <v>101</v>
      </c>
      <c r="J65" s="125">
        <f t="shared" si="14"/>
        <v>5225.333333333333</v>
      </c>
      <c r="K65" s="136">
        <v>4247</v>
      </c>
      <c r="L65" s="135">
        <v>19.8</v>
      </c>
      <c r="M65" s="137">
        <f t="shared" si="15"/>
        <v>0.8127711150803777</v>
      </c>
      <c r="N65" s="142" t="s">
        <v>93</v>
      </c>
      <c r="O65" s="125">
        <f t="shared" si="16"/>
        <v>6531.666666666666</v>
      </c>
      <c r="P65" s="136">
        <f t="shared" si="17"/>
        <v>4247</v>
      </c>
      <c r="Q65" s="135">
        <f t="shared" si="18"/>
        <v>19.8</v>
      </c>
      <c r="R65" s="137">
        <f t="shared" si="19"/>
        <v>0.6502168920643022</v>
      </c>
      <c r="S65" s="142" t="s">
        <v>101</v>
      </c>
      <c r="T65" s="125">
        <f t="shared" si="20"/>
        <v>7025.333333333333</v>
      </c>
      <c r="U65" s="136">
        <f t="shared" si="21"/>
        <v>4247</v>
      </c>
      <c r="V65" s="135">
        <f t="shared" si="22"/>
        <v>19.8</v>
      </c>
      <c r="W65" s="137">
        <f t="shared" si="23"/>
        <v>0.6045264756120706</v>
      </c>
      <c r="X65" s="142" t="s">
        <v>101</v>
      </c>
    </row>
    <row r="66" spans="1:24" ht="15" customHeight="1">
      <c r="A66" s="133" t="s">
        <v>117</v>
      </c>
      <c r="B66" s="134">
        <v>154.7</v>
      </c>
      <c r="C66" s="160">
        <v>161.5</v>
      </c>
      <c r="D66" s="135">
        <f t="shared" si="12"/>
        <v>6.800000000000011</v>
      </c>
      <c r="E66" s="125">
        <f t="shared" si="13"/>
        <v>4984.3373493975905</v>
      </c>
      <c r="F66" s="136">
        <v>4137</v>
      </c>
      <c r="G66" s="135">
        <v>22.7</v>
      </c>
      <c r="H66" s="139">
        <v>0.83</v>
      </c>
      <c r="I66" s="142" t="s">
        <v>93</v>
      </c>
      <c r="J66" s="125">
        <f t="shared" si="14"/>
        <v>4984.3373493975905</v>
      </c>
      <c r="K66" s="136">
        <v>4024</v>
      </c>
      <c r="L66" s="135">
        <v>26.3</v>
      </c>
      <c r="M66" s="137">
        <f t="shared" si="15"/>
        <v>0.807328982354363</v>
      </c>
      <c r="N66" s="142" t="s">
        <v>93</v>
      </c>
      <c r="O66" s="125">
        <f t="shared" si="16"/>
        <v>6230.421686746988</v>
      </c>
      <c r="P66" s="136">
        <f t="shared" si="17"/>
        <v>4024</v>
      </c>
      <c r="Q66" s="135">
        <f t="shared" si="18"/>
        <v>26.3</v>
      </c>
      <c r="R66" s="137">
        <f t="shared" si="19"/>
        <v>0.6458631858834905</v>
      </c>
      <c r="S66" s="142" t="s">
        <v>101</v>
      </c>
      <c r="T66" s="125">
        <f t="shared" si="20"/>
        <v>6784.3373493975905</v>
      </c>
      <c r="U66" s="136">
        <f t="shared" si="21"/>
        <v>4024</v>
      </c>
      <c r="V66" s="135">
        <f t="shared" si="22"/>
        <v>26.3</v>
      </c>
      <c r="W66" s="137">
        <f t="shared" si="23"/>
        <v>0.5931308826141005</v>
      </c>
      <c r="X66" s="142" t="s">
        <v>101</v>
      </c>
    </row>
    <row r="67" spans="1:24" ht="15" customHeight="1" thickBot="1">
      <c r="A67" s="149" t="s">
        <v>118</v>
      </c>
      <c r="B67" s="150">
        <v>187</v>
      </c>
      <c r="C67" s="161">
        <v>188.7</v>
      </c>
      <c r="D67" s="151">
        <f t="shared" si="12"/>
        <v>1.6999999999999886</v>
      </c>
      <c r="E67" s="155">
        <f t="shared" si="13"/>
        <v>4735.483870967742</v>
      </c>
      <c r="F67" s="152">
        <v>2936</v>
      </c>
      <c r="G67" s="151">
        <v>28.1</v>
      </c>
      <c r="H67" s="156">
        <v>0.62</v>
      </c>
      <c r="I67" s="157" t="s">
        <v>101</v>
      </c>
      <c r="J67" s="155">
        <f t="shared" si="14"/>
        <v>4735.483870967742</v>
      </c>
      <c r="K67" s="152">
        <v>3582</v>
      </c>
      <c r="L67" s="151">
        <v>29.3</v>
      </c>
      <c r="M67" s="153">
        <f t="shared" si="15"/>
        <v>0.7564168937329699</v>
      </c>
      <c r="N67" s="157" t="s">
        <v>93</v>
      </c>
      <c r="O67" s="155">
        <f t="shared" si="16"/>
        <v>5919.354838709678</v>
      </c>
      <c r="P67" s="152">
        <f t="shared" si="17"/>
        <v>3582</v>
      </c>
      <c r="Q67" s="151">
        <f t="shared" si="18"/>
        <v>29.3</v>
      </c>
      <c r="R67" s="153">
        <f t="shared" si="19"/>
        <v>0.6051335149863759</v>
      </c>
      <c r="S67" s="157" t="s">
        <v>101</v>
      </c>
      <c r="T67" s="155">
        <f t="shared" si="20"/>
        <v>6535.483870967742</v>
      </c>
      <c r="U67" s="152">
        <f t="shared" si="21"/>
        <v>3582</v>
      </c>
      <c r="V67" s="151">
        <f t="shared" si="22"/>
        <v>29.3</v>
      </c>
      <c r="W67" s="153">
        <f t="shared" si="23"/>
        <v>0.5480848963474827</v>
      </c>
      <c r="X67" s="157" t="s">
        <v>120</v>
      </c>
    </row>
    <row r="68" spans="1:34" ht="12.75">
      <c r="A68" s="162"/>
      <c r="B68" s="163"/>
      <c r="C68" s="163"/>
      <c r="D68" s="163"/>
      <c r="E68" s="164"/>
      <c r="F68" s="165"/>
      <c r="G68" s="163"/>
      <c r="H68" s="166"/>
      <c r="I68" s="165"/>
      <c r="J68" s="164"/>
      <c r="K68" s="165"/>
      <c r="L68" s="163"/>
      <c r="M68" s="166"/>
      <c r="N68" s="165"/>
      <c r="O68" s="167"/>
      <c r="P68" s="168"/>
      <c r="Q68" s="169"/>
      <c r="R68" s="170"/>
      <c r="S68" s="165"/>
      <c r="T68" s="167"/>
      <c r="U68" s="168"/>
      <c r="V68" s="169"/>
      <c r="W68" s="170"/>
      <c r="X68" s="165"/>
      <c r="Y68" s="164"/>
      <c r="Z68" s="165"/>
      <c r="AA68" s="163"/>
      <c r="AB68" s="166"/>
      <c r="AC68" s="165"/>
      <c r="AD68" s="164"/>
      <c r="AE68" s="165"/>
      <c r="AF68" s="163"/>
      <c r="AG68" s="166"/>
      <c r="AH68" s="165"/>
    </row>
    <row r="69" ht="14.25">
      <c r="A69" s="171"/>
    </row>
    <row r="95" ht="30.75" customHeight="1"/>
  </sheetData>
  <sheetProtection/>
  <mergeCells count="17">
    <mergeCell ref="A3:X3"/>
    <mergeCell ref="D36:D37"/>
    <mergeCell ref="A4:A5"/>
    <mergeCell ref="B4:B5"/>
    <mergeCell ref="C4:C5"/>
    <mergeCell ref="A36:A37"/>
    <mergeCell ref="E4:I4"/>
    <mergeCell ref="J4:N4"/>
    <mergeCell ref="O4:S4"/>
    <mergeCell ref="D4:D5"/>
    <mergeCell ref="T4:X4"/>
    <mergeCell ref="B36:B37"/>
    <mergeCell ref="C36:C37"/>
    <mergeCell ref="T36:X36"/>
    <mergeCell ref="E36:I36"/>
    <mergeCell ref="J36:N36"/>
    <mergeCell ref="O36:S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2.8515625" style="0" customWidth="1"/>
    <col min="2" max="2" width="18.7109375" style="0" customWidth="1"/>
    <col min="3" max="3" width="27.57421875" style="0" customWidth="1"/>
    <col min="4" max="4" width="29.7109375" style="0" customWidth="1"/>
    <col min="5" max="5" width="26.421875" style="0" bestFit="1" customWidth="1"/>
  </cols>
  <sheetData>
    <row r="1" spans="1:2" ht="20.25">
      <c r="A1" s="49" t="s">
        <v>146</v>
      </c>
      <c r="B1" s="49"/>
    </row>
    <row r="2" spans="1:2" ht="15">
      <c r="A2" s="48" t="s">
        <v>147</v>
      </c>
      <c r="B2" s="48"/>
    </row>
    <row r="3" spans="1:5" ht="15">
      <c r="A3" s="36"/>
      <c r="B3" s="44" t="s">
        <v>284</v>
      </c>
      <c r="C3" s="103" t="s">
        <v>269</v>
      </c>
      <c r="D3" s="103" t="s">
        <v>271</v>
      </c>
      <c r="E3" s="103" t="s">
        <v>288</v>
      </c>
    </row>
    <row r="4" spans="1:5" ht="15">
      <c r="A4" s="44" t="s">
        <v>121</v>
      </c>
      <c r="B4" s="44"/>
      <c r="C4" s="36" t="s">
        <v>270</v>
      </c>
      <c r="D4" s="36"/>
      <c r="E4" s="36"/>
    </row>
    <row r="5" spans="1:5" ht="15">
      <c r="A5" s="36" t="s">
        <v>169</v>
      </c>
      <c r="B5" s="36"/>
      <c r="C5" s="36"/>
      <c r="D5" s="36">
        <v>64</v>
      </c>
      <c r="E5" s="107"/>
    </row>
    <row r="6" spans="1:5" ht="15">
      <c r="A6" s="36" t="s">
        <v>164</v>
      </c>
      <c r="B6" s="36"/>
      <c r="C6" s="36"/>
      <c r="D6" s="36">
        <v>66</v>
      </c>
      <c r="E6" s="107"/>
    </row>
    <row r="7" spans="1:5" ht="15">
      <c r="A7" s="36" t="s">
        <v>165</v>
      </c>
      <c r="B7" s="36">
        <v>93</v>
      </c>
      <c r="C7" s="36">
        <v>40</v>
      </c>
      <c r="D7" s="36"/>
      <c r="E7" s="107">
        <v>1015590</v>
      </c>
    </row>
    <row r="8" spans="1:5" ht="15">
      <c r="A8" s="36" t="s">
        <v>166</v>
      </c>
      <c r="B8" s="36">
        <v>52</v>
      </c>
      <c r="C8" s="36">
        <v>47</v>
      </c>
      <c r="E8" s="107">
        <v>476918</v>
      </c>
    </row>
    <row r="9" spans="1:5" ht="15">
      <c r="A9" s="36" t="s">
        <v>148</v>
      </c>
      <c r="B9" s="36">
        <v>27</v>
      </c>
      <c r="C9" s="36">
        <v>44</v>
      </c>
      <c r="E9" s="107">
        <v>203500</v>
      </c>
    </row>
    <row r="10" spans="1:5" ht="15">
      <c r="A10" s="36" t="s">
        <v>167</v>
      </c>
      <c r="B10" s="36">
        <v>63</v>
      </c>
      <c r="C10" s="36">
        <v>54</v>
      </c>
      <c r="E10" s="107">
        <v>1379598</v>
      </c>
    </row>
    <row r="11" spans="1:5" ht="15">
      <c r="A11" s="36" t="s">
        <v>149</v>
      </c>
      <c r="B11" s="36">
        <v>74</v>
      </c>
      <c r="C11" s="36">
        <v>41</v>
      </c>
      <c r="E11" s="107">
        <v>797672</v>
      </c>
    </row>
    <row r="12" spans="1:5" ht="15">
      <c r="A12" s="36" t="s">
        <v>150</v>
      </c>
      <c r="B12" s="36">
        <v>26</v>
      </c>
      <c r="C12" s="36">
        <v>59</v>
      </c>
      <c r="E12" s="107">
        <v>468754</v>
      </c>
    </row>
    <row r="13" spans="1:5" ht="15">
      <c r="A13" s="36" t="s">
        <v>151</v>
      </c>
      <c r="B13" s="36">
        <v>65</v>
      </c>
      <c r="C13" s="36">
        <v>30</v>
      </c>
      <c r="E13" s="107">
        <v>598254</v>
      </c>
    </row>
    <row r="14" spans="1:5" ht="15">
      <c r="A14" s="36"/>
      <c r="B14" s="36"/>
      <c r="C14" s="36"/>
      <c r="E14" s="106"/>
    </row>
    <row r="15" spans="1:5" ht="15">
      <c r="A15" s="36"/>
      <c r="B15" s="36"/>
      <c r="C15" s="36"/>
      <c r="D15" s="36"/>
      <c r="E15" s="107"/>
    </row>
    <row r="16" spans="1:5" ht="15">
      <c r="A16" s="44" t="s">
        <v>79</v>
      </c>
      <c r="B16" s="44"/>
      <c r="C16" s="36"/>
      <c r="D16" s="36"/>
      <c r="E16" s="107"/>
    </row>
    <row r="17" spans="1:5" ht="15">
      <c r="A17" s="36" t="s">
        <v>168</v>
      </c>
      <c r="B17" s="36"/>
      <c r="C17" s="36"/>
      <c r="D17" s="36">
        <v>51</v>
      </c>
      <c r="E17" s="107"/>
    </row>
    <row r="18" spans="1:5" ht="15">
      <c r="A18" s="36" t="s">
        <v>177</v>
      </c>
      <c r="B18" s="36">
        <v>43</v>
      </c>
      <c r="C18" s="36">
        <v>42</v>
      </c>
      <c r="D18" s="36">
        <v>69</v>
      </c>
      <c r="E18" s="107">
        <v>594172</v>
      </c>
    </row>
    <row r="19" spans="1:5" ht="15">
      <c r="A19" s="36" t="s">
        <v>178</v>
      </c>
      <c r="B19" s="36">
        <v>41</v>
      </c>
      <c r="C19" s="36">
        <v>32</v>
      </c>
      <c r="D19" s="36"/>
      <c r="E19" s="107">
        <v>439918</v>
      </c>
    </row>
    <row r="20" spans="1:5" ht="15">
      <c r="A20" s="36" t="s">
        <v>176</v>
      </c>
      <c r="B20" s="36">
        <v>118</v>
      </c>
      <c r="C20" s="36">
        <v>40</v>
      </c>
      <c r="D20" s="36"/>
      <c r="E20" s="107">
        <v>1303426</v>
      </c>
    </row>
    <row r="21" spans="1:5" ht="15">
      <c r="A21" s="36" t="s">
        <v>175</v>
      </c>
      <c r="B21" s="36">
        <v>45</v>
      </c>
      <c r="C21" s="36">
        <v>39</v>
      </c>
      <c r="D21" s="36"/>
      <c r="E21" s="107">
        <v>649672</v>
      </c>
    </row>
    <row r="22" spans="1:5" ht="15">
      <c r="A22" s="36" t="s">
        <v>173</v>
      </c>
      <c r="B22" s="36">
        <v>87</v>
      </c>
      <c r="C22" s="36">
        <v>38</v>
      </c>
      <c r="D22" s="36"/>
      <c r="E22" s="107">
        <v>760672</v>
      </c>
    </row>
    <row r="23" spans="1:5" ht="15">
      <c r="A23" s="36" t="s">
        <v>179</v>
      </c>
      <c r="B23" s="36">
        <v>52</v>
      </c>
      <c r="C23" s="36">
        <v>40</v>
      </c>
      <c r="D23" s="36"/>
      <c r="E23" s="107">
        <v>649672</v>
      </c>
    </row>
    <row r="24" spans="1:5" ht="15">
      <c r="A24" s="36" t="s">
        <v>180</v>
      </c>
      <c r="B24" s="36">
        <v>40</v>
      </c>
      <c r="C24" s="36">
        <v>39</v>
      </c>
      <c r="D24" s="36"/>
      <c r="E24" s="107">
        <v>557172</v>
      </c>
    </row>
    <row r="25" spans="1:5" ht="15">
      <c r="A25" s="36" t="s">
        <v>181</v>
      </c>
      <c r="B25" s="36">
        <v>55</v>
      </c>
      <c r="C25" s="36">
        <v>40</v>
      </c>
      <c r="D25" s="36"/>
      <c r="E25" s="107">
        <v>719590</v>
      </c>
    </row>
    <row r="26" spans="1:5" ht="15">
      <c r="A26" s="36" t="s">
        <v>182</v>
      </c>
      <c r="B26" s="36">
        <v>41</v>
      </c>
      <c r="C26" s="36">
        <v>45</v>
      </c>
      <c r="D26" s="36"/>
      <c r="E26" s="107">
        <v>594172</v>
      </c>
    </row>
    <row r="27" spans="1:5" ht="15">
      <c r="A27" s="36" t="s">
        <v>183</v>
      </c>
      <c r="B27" s="36">
        <v>49</v>
      </c>
      <c r="C27" s="36">
        <v>35</v>
      </c>
      <c r="D27" s="36"/>
      <c r="E27" s="107">
        <v>347418</v>
      </c>
    </row>
    <row r="28" spans="1:5" ht="15">
      <c r="A28" s="36" t="s">
        <v>184</v>
      </c>
      <c r="B28" s="36">
        <v>63</v>
      </c>
      <c r="C28" s="36">
        <v>44</v>
      </c>
      <c r="D28" s="36"/>
      <c r="E28" s="107">
        <v>481000</v>
      </c>
    </row>
    <row r="29" spans="3:5" ht="15">
      <c r="C29" s="36"/>
      <c r="D29" s="36"/>
      <c r="E29" s="36"/>
    </row>
  </sheetData>
  <sheetProtection/>
  <printOptions/>
  <pageMargins left="0.7" right="0.7" top="0.787401575" bottom="0.787401575" header="0.3" footer="0.3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2" sqref="D12"/>
    </sheetView>
  </sheetViews>
  <sheetFormatPr defaultColWidth="11.57421875" defaultRowHeight="15"/>
  <cols>
    <col min="1" max="1" width="41.8515625" style="85" customWidth="1"/>
    <col min="2" max="2" width="10.28125" style="36" bestFit="1" customWidth="1"/>
    <col min="3" max="3" width="26.140625" style="36" bestFit="1" customWidth="1"/>
    <col min="4" max="4" width="30.421875" style="65" bestFit="1" customWidth="1"/>
    <col min="5" max="5" width="27.28125" style="66" bestFit="1" customWidth="1"/>
    <col min="6" max="6" width="49.7109375" style="36" customWidth="1"/>
    <col min="7" max="7" width="45.421875" style="36" bestFit="1" customWidth="1"/>
    <col min="8" max="8" width="17.140625" style="36" customWidth="1"/>
    <col min="9" max="9" width="34.28125" style="36" customWidth="1"/>
    <col min="10" max="16384" width="11.57421875" style="36" customWidth="1"/>
  </cols>
  <sheetData>
    <row r="1" spans="1:2" ht="20.25">
      <c r="A1" s="64" t="s">
        <v>209</v>
      </c>
      <c r="B1" s="49"/>
    </row>
    <row r="2" spans="1:2" ht="21" thickBot="1">
      <c r="A2" s="89" t="s">
        <v>260</v>
      </c>
      <c r="B2" s="49"/>
    </row>
    <row r="3" spans="1:7" s="72" customFormat="1" ht="49.5" customHeight="1">
      <c r="A3" s="67" t="s">
        <v>210</v>
      </c>
      <c r="B3" s="68" t="s">
        <v>211</v>
      </c>
      <c r="C3" s="68" t="s">
        <v>212</v>
      </c>
      <c r="D3" s="69" t="s">
        <v>213</v>
      </c>
      <c r="E3" s="70" t="s">
        <v>214</v>
      </c>
      <c r="F3" s="68" t="s">
        <v>215</v>
      </c>
      <c r="G3" s="71" t="s">
        <v>216</v>
      </c>
    </row>
    <row r="4" spans="1:7" s="72" customFormat="1" ht="49.5" customHeight="1">
      <c r="A4" s="73" t="s">
        <v>217</v>
      </c>
      <c r="B4" s="74" t="s">
        <v>218</v>
      </c>
      <c r="C4" s="74" t="s">
        <v>219</v>
      </c>
      <c r="D4" s="75">
        <v>1109270</v>
      </c>
      <c r="E4" s="76">
        <v>17.28</v>
      </c>
      <c r="F4" s="74" t="s">
        <v>220</v>
      </c>
      <c r="G4" s="77" t="s">
        <v>221</v>
      </c>
    </row>
    <row r="5" spans="1:7" s="72" customFormat="1" ht="49.5" customHeight="1">
      <c r="A5" s="73" t="s">
        <v>222</v>
      </c>
      <c r="B5" s="74" t="s">
        <v>223</v>
      </c>
      <c r="C5" s="74" t="s">
        <v>224</v>
      </c>
      <c r="D5" s="75">
        <v>796830</v>
      </c>
      <c r="E5" s="76">
        <v>8.81</v>
      </c>
      <c r="F5" s="74" t="s">
        <v>225</v>
      </c>
      <c r="G5" s="77"/>
    </row>
    <row r="6" spans="1:7" s="72" customFormat="1" ht="49.5" customHeight="1">
      <c r="A6" s="73" t="s">
        <v>226</v>
      </c>
      <c r="B6" s="74" t="s">
        <v>218</v>
      </c>
      <c r="C6" s="74" t="s">
        <v>219</v>
      </c>
      <c r="D6" s="75">
        <v>639940</v>
      </c>
      <c r="E6" s="76">
        <v>10.4</v>
      </c>
      <c r="F6" s="74" t="s">
        <v>220</v>
      </c>
      <c r="G6" s="77" t="s">
        <v>227</v>
      </c>
    </row>
    <row r="7" spans="1:7" s="72" customFormat="1" ht="49.5" customHeight="1">
      <c r="A7" s="73" t="s">
        <v>162</v>
      </c>
      <c r="B7" s="74" t="s">
        <v>223</v>
      </c>
      <c r="C7" s="74" t="s">
        <v>228</v>
      </c>
      <c r="D7" s="75">
        <v>363700</v>
      </c>
      <c r="E7" s="76">
        <v>11.21</v>
      </c>
      <c r="F7" s="74" t="s">
        <v>229</v>
      </c>
      <c r="G7" s="77"/>
    </row>
    <row r="8" spans="1:7" s="72" customFormat="1" ht="49.5" customHeight="1">
      <c r="A8" s="73" t="s">
        <v>230</v>
      </c>
      <c r="B8" s="74" t="s">
        <v>218</v>
      </c>
      <c r="C8" s="74" t="s">
        <v>231</v>
      </c>
      <c r="D8" s="75">
        <v>347540</v>
      </c>
      <c r="E8" s="76">
        <v>12.64</v>
      </c>
      <c r="F8" s="74" t="s">
        <v>232</v>
      </c>
      <c r="G8" s="77"/>
    </row>
    <row r="9" spans="1:7" s="72" customFormat="1" ht="49.5" customHeight="1">
      <c r="A9" s="73" t="s">
        <v>233</v>
      </c>
      <c r="B9" s="74" t="s">
        <v>223</v>
      </c>
      <c r="C9" s="74" t="s">
        <v>234</v>
      </c>
      <c r="D9" s="75">
        <v>343410</v>
      </c>
      <c r="E9" s="76">
        <v>8.12</v>
      </c>
      <c r="F9" s="74" t="s">
        <v>235</v>
      </c>
      <c r="G9" s="77" t="s">
        <v>236</v>
      </c>
    </row>
    <row r="10" spans="1:7" s="72" customFormat="1" ht="49.5" customHeight="1">
      <c r="A10" s="73" t="s">
        <v>237</v>
      </c>
      <c r="B10" s="74" t="s">
        <v>223</v>
      </c>
      <c r="C10" s="74" t="s">
        <v>228</v>
      </c>
      <c r="D10" s="75">
        <v>264740</v>
      </c>
      <c r="E10" s="76">
        <v>9.86</v>
      </c>
      <c r="F10" s="74" t="s">
        <v>229</v>
      </c>
      <c r="G10" s="77"/>
    </row>
    <row r="11" spans="1:7" s="72" customFormat="1" ht="49.5" customHeight="1">
      <c r="A11" s="73" t="s">
        <v>238</v>
      </c>
      <c r="B11" s="74" t="s">
        <v>223</v>
      </c>
      <c r="C11" s="74" t="s">
        <v>228</v>
      </c>
      <c r="D11" s="75">
        <v>245300</v>
      </c>
      <c r="E11" s="76">
        <v>13.2</v>
      </c>
      <c r="F11" s="74" t="s">
        <v>229</v>
      </c>
      <c r="G11" s="77"/>
    </row>
    <row r="12" spans="1:7" s="72" customFormat="1" ht="49.5" customHeight="1">
      <c r="A12" s="73" t="s">
        <v>239</v>
      </c>
      <c r="B12" s="74" t="s">
        <v>223</v>
      </c>
      <c r="C12" s="74" t="s">
        <v>224</v>
      </c>
      <c r="D12" s="75">
        <v>240720</v>
      </c>
      <c r="E12" s="76">
        <v>9.83</v>
      </c>
      <c r="F12" s="74" t="s">
        <v>232</v>
      </c>
      <c r="G12" s="77"/>
    </row>
    <row r="13" spans="1:7" s="72" customFormat="1" ht="49.5" customHeight="1">
      <c r="A13" s="73" t="s">
        <v>240</v>
      </c>
      <c r="B13" s="74" t="s">
        <v>223</v>
      </c>
      <c r="C13" s="74" t="s">
        <v>231</v>
      </c>
      <c r="D13" s="75">
        <v>197930</v>
      </c>
      <c r="E13" s="76">
        <v>7.99</v>
      </c>
      <c r="F13" s="74" t="s">
        <v>232</v>
      </c>
      <c r="G13" s="77"/>
    </row>
    <row r="14" spans="1:7" s="72" customFormat="1" ht="49.5" customHeight="1">
      <c r="A14" s="73" t="s">
        <v>230</v>
      </c>
      <c r="B14" s="74" t="s">
        <v>223</v>
      </c>
      <c r="C14" s="74" t="s">
        <v>231</v>
      </c>
      <c r="D14" s="75">
        <v>186560</v>
      </c>
      <c r="E14" s="76">
        <v>10.71</v>
      </c>
      <c r="F14" s="74" t="s">
        <v>232</v>
      </c>
      <c r="G14" s="77"/>
    </row>
    <row r="15" spans="1:7" s="72" customFormat="1" ht="49.5" customHeight="1">
      <c r="A15" s="73" t="s">
        <v>241</v>
      </c>
      <c r="B15" s="74" t="s">
        <v>223</v>
      </c>
      <c r="C15" s="74" t="s">
        <v>231</v>
      </c>
      <c r="D15" s="75">
        <v>19490</v>
      </c>
      <c r="E15" s="76">
        <v>5.83</v>
      </c>
      <c r="F15" s="74" t="s">
        <v>232</v>
      </c>
      <c r="G15" s="77"/>
    </row>
    <row r="16" spans="1:7" s="72" customFormat="1" ht="49.5" customHeight="1">
      <c r="A16" s="73" t="s">
        <v>242</v>
      </c>
      <c r="B16" s="74" t="s">
        <v>223</v>
      </c>
      <c r="C16" s="74" t="s">
        <v>224</v>
      </c>
      <c r="D16" s="75" t="s">
        <v>243</v>
      </c>
      <c r="E16" s="76" t="s">
        <v>244</v>
      </c>
      <c r="F16" s="74" t="s">
        <v>225</v>
      </c>
      <c r="G16" s="77" t="s">
        <v>221</v>
      </c>
    </row>
    <row r="17" spans="1:7" s="72" customFormat="1" ht="49.5" customHeight="1" thickBot="1">
      <c r="A17" s="78" t="s">
        <v>245</v>
      </c>
      <c r="B17" s="79" t="s">
        <v>223</v>
      </c>
      <c r="C17" s="79" t="s">
        <v>246</v>
      </c>
      <c r="D17" s="80" t="s">
        <v>247</v>
      </c>
      <c r="E17" s="81">
        <v>7.64</v>
      </c>
      <c r="F17" s="79" t="s">
        <v>248</v>
      </c>
      <c r="G17" s="82"/>
    </row>
    <row r="18" spans="1:5" s="47" customFormat="1" ht="29.25" customHeight="1">
      <c r="A18" s="72"/>
      <c r="D18" s="83"/>
      <c r="E18" s="84"/>
    </row>
    <row r="19" spans="1:5" s="47" customFormat="1" ht="29.25" customHeight="1">
      <c r="A19" s="72"/>
      <c r="D19" s="83"/>
      <c r="E19" s="84"/>
    </row>
    <row r="20" spans="1:5" s="47" customFormat="1" ht="29.25" customHeight="1">
      <c r="A20" s="72"/>
      <c r="D20" s="83"/>
      <c r="E20" s="84"/>
    </row>
    <row r="21" spans="1:5" s="47" customFormat="1" ht="29.25" customHeight="1">
      <c r="A21" s="72"/>
      <c r="D21" s="83"/>
      <c r="E21" s="84"/>
    </row>
    <row r="22" spans="1:5" s="47" customFormat="1" ht="14.25">
      <c r="A22" s="72"/>
      <c r="D22" s="83"/>
      <c r="E22" s="84"/>
    </row>
    <row r="23" spans="1:5" s="47" customFormat="1" ht="29.25" customHeight="1">
      <c r="A23" s="72"/>
      <c r="D23" s="83"/>
      <c r="E23" s="84"/>
    </row>
    <row r="24" spans="1:5" s="47" customFormat="1" ht="14.25">
      <c r="A24" s="72"/>
      <c r="D24" s="83"/>
      <c r="E24" s="84"/>
    </row>
    <row r="25" spans="1:5" s="47" customFormat="1" ht="14.25">
      <c r="A25" s="72"/>
      <c r="D25" s="83"/>
      <c r="E25" s="84"/>
    </row>
    <row r="26" spans="1:5" s="47" customFormat="1" ht="29.25" customHeight="1">
      <c r="A26" s="72"/>
      <c r="D26" s="83"/>
      <c r="E26" s="84"/>
    </row>
    <row r="27" spans="1:5" s="47" customFormat="1" ht="29.25" customHeight="1">
      <c r="A27" s="72"/>
      <c r="D27" s="83"/>
      <c r="E27" s="84"/>
    </row>
    <row r="28" ht="14.25">
      <c r="F28" s="46"/>
    </row>
    <row r="29" ht="14.25">
      <c r="F29" s="46"/>
    </row>
  </sheetData>
  <sheetProtection/>
  <printOptions/>
  <pageMargins left="0.7" right="0.7" top="0.787401575" bottom="0.787401575" header="0.3" footer="0.3"/>
  <pageSetup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42.140625" style="0" bestFit="1" customWidth="1"/>
    <col min="2" max="2" width="21.8515625" style="0" customWidth="1"/>
    <col min="3" max="3" width="20.140625" style="0" customWidth="1"/>
    <col min="4" max="4" width="26.421875" style="0" bestFit="1" customWidth="1"/>
  </cols>
  <sheetData>
    <row r="1" ht="20.25">
      <c r="A1" s="49" t="s">
        <v>296</v>
      </c>
    </row>
    <row r="2" ht="15">
      <c r="A2" s="48" t="s">
        <v>297</v>
      </c>
    </row>
    <row r="3" spans="2:4" ht="15">
      <c r="B3" s="103" t="s">
        <v>282</v>
      </c>
      <c r="C3" s="103" t="s">
        <v>283</v>
      </c>
      <c r="D3" s="103" t="s">
        <v>288</v>
      </c>
    </row>
    <row r="4" ht="15">
      <c r="A4" s="44" t="s">
        <v>121</v>
      </c>
    </row>
    <row r="5" spans="1:4" ht="15">
      <c r="A5" s="36" t="s">
        <v>298</v>
      </c>
      <c r="B5" s="36">
        <v>125</v>
      </c>
      <c r="C5" s="36">
        <v>45.8</v>
      </c>
      <c r="D5" s="107">
        <v>4479958</v>
      </c>
    </row>
    <row r="6" spans="1:4" ht="15">
      <c r="A6" s="36" t="s">
        <v>299</v>
      </c>
      <c r="B6" s="36">
        <v>31</v>
      </c>
      <c r="C6" s="36">
        <v>27.2</v>
      </c>
      <c r="D6" s="107">
        <v>1552352</v>
      </c>
    </row>
    <row r="7" spans="1:4" ht="15">
      <c r="A7" s="36" t="s">
        <v>300</v>
      </c>
      <c r="B7" s="36">
        <v>36</v>
      </c>
      <c r="C7" s="36">
        <v>32.7</v>
      </c>
      <c r="D7" s="107">
        <v>1714770</v>
      </c>
    </row>
    <row r="9" ht="15">
      <c r="A9" s="44" t="s">
        <v>79</v>
      </c>
    </row>
    <row r="10" spans="1:4" ht="15">
      <c r="A10" s="36" t="s">
        <v>301</v>
      </c>
      <c r="B10" s="36">
        <v>56</v>
      </c>
      <c r="C10" s="36">
        <v>26.3</v>
      </c>
      <c r="D10" s="107">
        <v>1665262</v>
      </c>
    </row>
  </sheetData>
  <sheetProtection/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3" sqref="B3:D3"/>
    </sheetView>
  </sheetViews>
  <sheetFormatPr defaultColWidth="11.421875" defaultRowHeight="15"/>
  <cols>
    <col min="1" max="1" width="42.8515625" style="0" customWidth="1"/>
    <col min="2" max="2" width="16.8515625" style="0" bestFit="1" customWidth="1"/>
    <col min="3" max="3" width="14.7109375" style="0" bestFit="1" customWidth="1"/>
    <col min="4" max="4" width="26.421875" style="0" bestFit="1" customWidth="1"/>
  </cols>
  <sheetData>
    <row r="1" ht="20.25">
      <c r="A1" s="49" t="s">
        <v>68</v>
      </c>
    </row>
    <row r="2" ht="15">
      <c r="A2" s="48" t="s">
        <v>153</v>
      </c>
    </row>
    <row r="3" spans="1:7" ht="15">
      <c r="A3" s="36"/>
      <c r="B3" s="103" t="s">
        <v>282</v>
      </c>
      <c r="C3" s="103" t="s">
        <v>283</v>
      </c>
      <c r="D3" s="103" t="s">
        <v>288</v>
      </c>
      <c r="E3" s="103"/>
      <c r="F3" s="103"/>
      <c r="G3" s="103"/>
    </row>
    <row r="4" ht="15">
      <c r="A4" s="44" t="s">
        <v>121</v>
      </c>
    </row>
    <row r="5" spans="1:4" ht="15">
      <c r="A5" s="36" t="s">
        <v>185</v>
      </c>
      <c r="B5" s="36">
        <v>22</v>
      </c>
      <c r="C5" s="36">
        <v>37</v>
      </c>
      <c r="D5" s="107">
        <v>413254</v>
      </c>
    </row>
    <row r="6" spans="1:4" ht="15">
      <c r="A6" s="36"/>
      <c r="D6" s="107"/>
    </row>
    <row r="7" spans="1:4" ht="15">
      <c r="A7" s="44" t="s">
        <v>79</v>
      </c>
      <c r="D7" s="107"/>
    </row>
    <row r="8" spans="1:4" ht="15">
      <c r="A8" s="36" t="s">
        <v>285</v>
      </c>
      <c r="B8" s="36">
        <v>16</v>
      </c>
      <c r="C8" s="36">
        <v>28</v>
      </c>
      <c r="D8" s="107">
        <v>604508</v>
      </c>
    </row>
    <row r="9" ht="15">
      <c r="A9" s="36"/>
    </row>
    <row r="10" ht="15">
      <c r="A10" s="36" t="s">
        <v>286</v>
      </c>
    </row>
    <row r="11" ht="15">
      <c r="A11" s="36"/>
    </row>
    <row r="12" ht="15">
      <c r="A12" s="36"/>
    </row>
    <row r="13" ht="15">
      <c r="A13" s="36"/>
    </row>
    <row r="14" ht="15">
      <c r="A14" s="36"/>
    </row>
    <row r="15" ht="15">
      <c r="A15" s="36"/>
    </row>
    <row r="16" ht="15">
      <c r="A16" s="36"/>
    </row>
    <row r="18" ht="15">
      <c r="A18" s="36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2.8515625" style="0" customWidth="1"/>
    <col min="2" max="2" width="20.00390625" style="0" customWidth="1"/>
    <col min="3" max="3" width="23.57421875" style="0" bestFit="1" customWidth="1"/>
    <col min="4" max="4" width="16.28125" style="0" bestFit="1" customWidth="1"/>
    <col min="5" max="5" width="18.28125" style="0" bestFit="1" customWidth="1"/>
    <col min="6" max="6" width="19.8515625" style="0" bestFit="1" customWidth="1"/>
    <col min="7" max="7" width="17.00390625" style="0" bestFit="1" customWidth="1"/>
    <col min="8" max="8" width="21.7109375" style="0" bestFit="1" customWidth="1"/>
    <col min="9" max="9" width="26.421875" style="0" bestFit="1" customWidth="1"/>
  </cols>
  <sheetData>
    <row r="1" spans="1:2" ht="20.25">
      <c r="A1" s="49" t="s">
        <v>76</v>
      </c>
      <c r="B1" s="49"/>
    </row>
    <row r="2" spans="1:2" ht="15">
      <c r="A2" s="48" t="s">
        <v>339</v>
      </c>
      <c r="B2" s="48"/>
    </row>
    <row r="3" spans="1:9" ht="15">
      <c r="A3" s="36"/>
      <c r="B3" s="36"/>
      <c r="C3" s="178" t="s">
        <v>269</v>
      </c>
      <c r="D3" s="178"/>
      <c r="E3" s="178"/>
      <c r="F3" s="178"/>
      <c r="G3" s="178"/>
      <c r="H3" s="178"/>
      <c r="I3" s="103" t="s">
        <v>288</v>
      </c>
    </row>
    <row r="4" spans="1:8" ht="15">
      <c r="A4" s="44" t="s">
        <v>121</v>
      </c>
      <c r="B4" s="44" t="s">
        <v>304</v>
      </c>
      <c r="C4" s="36" t="s">
        <v>275</v>
      </c>
      <c r="D4" s="36" t="s">
        <v>276</v>
      </c>
      <c r="E4" s="36" t="s">
        <v>277</v>
      </c>
      <c r="F4" s="36" t="s">
        <v>278</v>
      </c>
      <c r="G4" s="36" t="s">
        <v>279</v>
      </c>
      <c r="H4" s="36" t="s">
        <v>280</v>
      </c>
    </row>
    <row r="5" spans="1:9" ht="15">
      <c r="A5" s="36" t="s">
        <v>272</v>
      </c>
      <c r="B5" s="104">
        <v>58</v>
      </c>
      <c r="C5" s="36">
        <v>34</v>
      </c>
      <c r="D5" s="36"/>
      <c r="E5" s="36"/>
      <c r="F5" s="36"/>
      <c r="G5" s="36"/>
      <c r="H5" s="36"/>
      <c r="I5" s="107">
        <v>55500</v>
      </c>
    </row>
    <row r="6" spans="1:9" ht="15">
      <c r="A6" s="36" t="s">
        <v>274</v>
      </c>
      <c r="B6" s="104">
        <v>177</v>
      </c>
      <c r="C6" s="36">
        <v>55</v>
      </c>
      <c r="D6" s="36">
        <v>49</v>
      </c>
      <c r="E6" s="36">
        <v>67</v>
      </c>
      <c r="F6" s="36" t="s">
        <v>281</v>
      </c>
      <c r="G6" s="36"/>
      <c r="H6" s="36"/>
      <c r="I6" s="107">
        <v>296000</v>
      </c>
    </row>
    <row r="7" spans="1:9" ht="15">
      <c r="A7" s="36" t="s">
        <v>174</v>
      </c>
      <c r="B7" s="104">
        <v>171</v>
      </c>
      <c r="C7" s="36"/>
      <c r="D7" s="36">
        <v>22</v>
      </c>
      <c r="E7" s="36"/>
      <c r="F7" s="36">
        <v>25</v>
      </c>
      <c r="G7" s="36"/>
      <c r="H7" s="36"/>
      <c r="I7" s="107">
        <v>602336</v>
      </c>
    </row>
    <row r="8" spans="1:9" ht="15">
      <c r="A8" s="36" t="s">
        <v>154</v>
      </c>
      <c r="B8" s="104">
        <v>93</v>
      </c>
      <c r="C8" s="36">
        <v>50</v>
      </c>
      <c r="D8" s="36">
        <v>45</v>
      </c>
      <c r="E8" s="36">
        <v>60</v>
      </c>
      <c r="F8" s="36"/>
      <c r="G8" s="36">
        <v>35</v>
      </c>
      <c r="H8" s="36"/>
      <c r="I8" s="107">
        <v>624918</v>
      </c>
    </row>
    <row r="9" spans="1:9" ht="15">
      <c r="A9" s="36" t="s">
        <v>176</v>
      </c>
      <c r="B9" s="104">
        <v>96</v>
      </c>
      <c r="C9" s="36">
        <v>29</v>
      </c>
      <c r="D9" s="36">
        <v>35</v>
      </c>
      <c r="E9" s="36">
        <v>47</v>
      </c>
      <c r="F9" s="36"/>
      <c r="G9" s="36"/>
      <c r="H9" s="36"/>
      <c r="I9" s="107">
        <v>464672</v>
      </c>
    </row>
    <row r="10" spans="1:9" ht="15">
      <c r="A10" s="36" t="s">
        <v>273</v>
      </c>
      <c r="B10" s="104">
        <v>31</v>
      </c>
      <c r="C10" s="36">
        <v>31</v>
      </c>
      <c r="D10" s="36"/>
      <c r="E10" s="36"/>
      <c r="F10" s="36"/>
      <c r="G10" s="36"/>
      <c r="H10" s="36">
        <v>43</v>
      </c>
      <c r="I10" s="107">
        <v>287836</v>
      </c>
    </row>
    <row r="11" spans="1:9" ht="15">
      <c r="A11" s="36"/>
      <c r="B11" s="104"/>
      <c r="C11" s="36"/>
      <c r="D11" s="36"/>
      <c r="E11" s="36"/>
      <c r="F11" s="36"/>
      <c r="G11" s="36"/>
      <c r="H11" s="36"/>
      <c r="I11" s="106"/>
    </row>
    <row r="12" spans="1:9" ht="15">
      <c r="A12" s="36"/>
      <c r="B12" s="36"/>
      <c r="C12" s="36"/>
      <c r="D12" s="36"/>
      <c r="E12" s="36"/>
      <c r="F12" s="36"/>
      <c r="G12" s="36"/>
      <c r="H12" s="36"/>
      <c r="I12" s="106"/>
    </row>
    <row r="13" spans="1:9" ht="15">
      <c r="A13" s="44" t="s">
        <v>79</v>
      </c>
      <c r="B13" s="44"/>
      <c r="C13" s="36"/>
      <c r="D13" s="36"/>
      <c r="E13" s="36"/>
      <c r="F13" s="36"/>
      <c r="G13" s="36"/>
      <c r="H13" s="36"/>
      <c r="I13" s="106"/>
    </row>
    <row r="14" spans="1:9" ht="15">
      <c r="A14" s="56" t="s">
        <v>174</v>
      </c>
      <c r="B14" s="36">
        <v>181</v>
      </c>
      <c r="C14" s="36" t="s">
        <v>303</v>
      </c>
      <c r="D14" s="36" t="s">
        <v>302</v>
      </c>
      <c r="E14" s="36"/>
      <c r="F14" s="36"/>
      <c r="G14" s="36"/>
      <c r="H14" s="36"/>
      <c r="I14" s="107">
        <v>421418</v>
      </c>
    </row>
    <row r="15" spans="1:9" ht="15">
      <c r="A15" s="56" t="s">
        <v>176</v>
      </c>
      <c r="B15" s="36">
        <v>118</v>
      </c>
      <c r="C15" s="36">
        <v>39</v>
      </c>
      <c r="D15" s="36">
        <v>28</v>
      </c>
      <c r="E15" s="36">
        <v>22</v>
      </c>
      <c r="F15" s="36"/>
      <c r="G15" s="36"/>
      <c r="H15" s="36"/>
      <c r="I15" s="107">
        <v>464672</v>
      </c>
    </row>
    <row r="16" spans="1:9" ht="15">
      <c r="A16" s="56" t="s">
        <v>172</v>
      </c>
      <c r="B16" s="104">
        <v>68</v>
      </c>
      <c r="C16" s="36"/>
      <c r="D16" s="36"/>
      <c r="E16" s="36">
        <v>43</v>
      </c>
      <c r="F16" s="36"/>
      <c r="G16" s="36"/>
      <c r="H16" s="36"/>
      <c r="I16" s="107">
        <v>236418</v>
      </c>
    </row>
    <row r="17" spans="1:9" ht="15">
      <c r="A17" s="36" t="s">
        <v>154</v>
      </c>
      <c r="B17" s="56">
        <v>8</v>
      </c>
      <c r="I17" s="107">
        <v>217918</v>
      </c>
    </row>
  </sheetData>
  <sheetProtection/>
  <mergeCells count="1">
    <mergeCell ref="C3:H3"/>
  </mergeCells>
  <printOptions/>
  <pageMargins left="0.7" right="0.7" top="0.787401575" bottom="0.787401575" header="0.3" footer="0.3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26.7109375" style="0" bestFit="1" customWidth="1"/>
    <col min="2" max="2" width="28.57421875" style="0" bestFit="1" customWidth="1"/>
    <col min="3" max="3" width="35.7109375" style="0" customWidth="1"/>
    <col min="4" max="4" width="33.00390625" style="0" bestFit="1" customWidth="1"/>
    <col min="5" max="5" width="29.140625" style="0" bestFit="1" customWidth="1"/>
  </cols>
  <sheetData>
    <row r="1" spans="1:5" ht="20.25">
      <c r="A1" s="55" t="s">
        <v>170</v>
      </c>
      <c r="B1" s="47"/>
      <c r="C1" s="47"/>
      <c r="D1" s="47"/>
      <c r="E1" s="47"/>
    </row>
    <row r="2" spans="1:5" ht="15.75" thickBot="1">
      <c r="A2" s="88" t="s">
        <v>261</v>
      </c>
      <c r="B2" s="47"/>
      <c r="C2" s="47"/>
      <c r="D2" s="47"/>
      <c r="E2" s="47"/>
    </row>
    <row r="3" spans="1:5" ht="37.5" customHeight="1" thickBot="1">
      <c r="A3" s="50" t="s">
        <v>124</v>
      </c>
      <c r="B3" s="51" t="s">
        <v>125</v>
      </c>
      <c r="C3" s="51" t="s">
        <v>127</v>
      </c>
      <c r="D3" s="51" t="s">
        <v>126</v>
      </c>
      <c r="E3" s="52" t="s">
        <v>132</v>
      </c>
    </row>
    <row r="4" spans="1:5" ht="28.5">
      <c r="A4" s="181" t="s">
        <v>157</v>
      </c>
      <c r="B4" s="179" t="s">
        <v>131</v>
      </c>
      <c r="C4" s="53" t="s">
        <v>129</v>
      </c>
      <c r="D4" s="53">
        <v>15</v>
      </c>
      <c r="E4" s="183">
        <f>SUM(D4:D5)</f>
        <v>262</v>
      </c>
    </row>
    <row r="5" spans="1:5" ht="15.75" thickBot="1">
      <c r="A5" s="182"/>
      <c r="B5" s="180"/>
      <c r="C5" s="54" t="s">
        <v>128</v>
      </c>
      <c r="D5" s="54">
        <v>247</v>
      </c>
      <c r="E5" s="184"/>
    </row>
  </sheetData>
  <sheetProtection/>
  <mergeCells count="3">
    <mergeCell ref="B4:B5"/>
    <mergeCell ref="A4:A5"/>
    <mergeCell ref="E4:E5"/>
  </mergeCells>
  <printOptions/>
  <pageMargins left="0.7" right="0.7" top="0.787401575" bottom="0.787401575" header="0.3" footer="0.3"/>
  <pageSetup horizontalDpi="1200" verticalDpi="12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4.7109375" style="0" customWidth="1"/>
    <col min="2" max="2" width="18.00390625" style="0" customWidth="1"/>
    <col min="3" max="3" width="24.7109375" style="0" customWidth="1"/>
    <col min="4" max="4" width="31.7109375" style="57" customWidth="1"/>
    <col min="5" max="5" width="26.421875" style="0" bestFit="1" customWidth="1"/>
  </cols>
  <sheetData>
    <row r="1" ht="20.25">
      <c r="A1" s="49" t="s">
        <v>253</v>
      </c>
    </row>
    <row r="2" ht="15">
      <c r="A2" s="87" t="s">
        <v>341</v>
      </c>
    </row>
    <row r="3" ht="15">
      <c r="A3" s="87"/>
    </row>
    <row r="4" ht="15.75" thickBot="1">
      <c r="A4" s="44" t="s">
        <v>306</v>
      </c>
    </row>
    <row r="5" spans="1:5" ht="43.5" thickBot="1">
      <c r="A5" s="44"/>
      <c r="B5" s="99" t="s">
        <v>187</v>
      </c>
      <c r="C5" s="100" t="s">
        <v>308</v>
      </c>
      <c r="D5" s="101" t="s">
        <v>309</v>
      </c>
      <c r="E5" s="103" t="s">
        <v>288</v>
      </c>
    </row>
    <row r="6" spans="1:5" ht="15">
      <c r="A6" s="36" t="s">
        <v>305</v>
      </c>
      <c r="B6" s="36">
        <v>60</v>
      </c>
      <c r="C6" s="36">
        <v>22</v>
      </c>
      <c r="D6" s="109">
        <f>22/60</f>
        <v>0.36666666666666664</v>
      </c>
      <c r="E6" s="107">
        <v>966344</v>
      </c>
    </row>
    <row r="7" spans="1:5" ht="15">
      <c r="A7" s="36" t="s">
        <v>307</v>
      </c>
      <c r="B7" s="36">
        <v>57</v>
      </c>
      <c r="C7" s="36">
        <v>22</v>
      </c>
      <c r="D7" s="109">
        <f>22/57</f>
        <v>0.38596491228070173</v>
      </c>
      <c r="E7" s="107">
        <v>756590</v>
      </c>
    </row>
    <row r="9" ht="15">
      <c r="A9" s="44" t="s">
        <v>199</v>
      </c>
    </row>
    <row r="10" ht="15.75" thickBot="1"/>
    <row r="11" spans="1:5" ht="34.5" customHeight="1" thickBot="1">
      <c r="A11" s="90" t="s">
        <v>195</v>
      </c>
      <c r="B11" s="99" t="s">
        <v>187</v>
      </c>
      <c r="C11" s="100" t="s">
        <v>188</v>
      </c>
      <c r="D11" s="101" t="s">
        <v>198</v>
      </c>
      <c r="E11" s="103" t="s">
        <v>288</v>
      </c>
    </row>
    <row r="12" spans="1:5" ht="34.5" customHeight="1" thickBot="1">
      <c r="A12" s="91" t="s">
        <v>290</v>
      </c>
      <c r="B12" s="93">
        <v>13</v>
      </c>
      <c r="C12" s="94">
        <v>6</v>
      </c>
      <c r="D12" s="95">
        <v>46.2</v>
      </c>
      <c r="E12" s="107">
        <v>111000</v>
      </c>
    </row>
    <row r="13" spans="1:5" ht="34.5" customHeight="1" thickBot="1">
      <c r="A13" s="91" t="s">
        <v>196</v>
      </c>
      <c r="B13" s="93">
        <v>18</v>
      </c>
      <c r="C13" s="94">
        <v>10</v>
      </c>
      <c r="D13" s="95">
        <v>55.6</v>
      </c>
      <c r="E13" s="107">
        <v>464672</v>
      </c>
    </row>
    <row r="14" spans="1:5" ht="34.5" customHeight="1" thickBot="1">
      <c r="A14" s="91" t="s">
        <v>197</v>
      </c>
      <c r="B14" s="93">
        <v>32</v>
      </c>
      <c r="C14" s="94">
        <v>21</v>
      </c>
      <c r="D14" s="95">
        <v>65.6</v>
      </c>
      <c r="E14" s="107">
        <v>738090</v>
      </c>
    </row>
    <row r="15" spans="1:5" ht="34.5" customHeight="1" thickBot="1">
      <c r="A15" s="91" t="s">
        <v>291</v>
      </c>
      <c r="B15" s="93">
        <v>69</v>
      </c>
      <c r="C15" s="94">
        <v>3</v>
      </c>
      <c r="D15" s="95">
        <v>50</v>
      </c>
      <c r="E15" s="107">
        <v>125418</v>
      </c>
    </row>
    <row r="16" spans="1:5" ht="34.5" customHeight="1" thickBot="1">
      <c r="A16" s="92" t="s">
        <v>292</v>
      </c>
      <c r="B16" s="96">
        <v>117</v>
      </c>
      <c r="C16" s="97">
        <v>40</v>
      </c>
      <c r="D16" s="98">
        <f>C16/B16*100</f>
        <v>34.18803418803419</v>
      </c>
      <c r="E16" s="107">
        <f>SUM(E12:E15)</f>
        <v>1439180</v>
      </c>
    </row>
    <row r="18" ht="15">
      <c r="A18" s="58" t="s">
        <v>200</v>
      </c>
    </row>
    <row r="19" ht="15.75" thickBot="1"/>
    <row r="20" spans="1:5" ht="34.5" customHeight="1" thickBot="1">
      <c r="A20" s="90" t="s">
        <v>186</v>
      </c>
      <c r="B20" s="99" t="s">
        <v>187</v>
      </c>
      <c r="C20" s="100" t="s">
        <v>188</v>
      </c>
      <c r="D20" s="101" t="s">
        <v>198</v>
      </c>
      <c r="E20" s="103" t="s">
        <v>288</v>
      </c>
    </row>
    <row r="21" spans="1:5" ht="34.5" customHeight="1" thickBot="1">
      <c r="A21" s="91" t="s">
        <v>293</v>
      </c>
      <c r="B21" s="96">
        <v>20</v>
      </c>
      <c r="C21" s="97">
        <v>7</v>
      </c>
      <c r="D21" s="108">
        <v>35</v>
      </c>
      <c r="E21" s="107">
        <v>129500</v>
      </c>
    </row>
    <row r="22" spans="1:5" ht="34.5" customHeight="1" thickBot="1">
      <c r="A22" s="91" t="s">
        <v>294</v>
      </c>
      <c r="B22" s="96">
        <v>13</v>
      </c>
      <c r="C22" s="97">
        <v>5</v>
      </c>
      <c r="D22" s="108">
        <v>38.5</v>
      </c>
      <c r="E22" s="107">
        <v>162418</v>
      </c>
    </row>
    <row r="23" spans="1:5" ht="34.5" customHeight="1" thickBot="1">
      <c r="A23" s="91" t="s">
        <v>189</v>
      </c>
      <c r="B23" s="93">
        <v>28</v>
      </c>
      <c r="C23" s="94">
        <v>16</v>
      </c>
      <c r="D23" s="95">
        <v>58.6</v>
      </c>
      <c r="E23" s="107">
        <v>296000</v>
      </c>
    </row>
    <row r="24" spans="1:5" ht="34.5" customHeight="1" thickBot="1">
      <c r="A24" s="91" t="s">
        <v>190</v>
      </c>
      <c r="B24" s="93">
        <v>27</v>
      </c>
      <c r="C24" s="94">
        <v>9</v>
      </c>
      <c r="D24" s="95">
        <v>33.3</v>
      </c>
      <c r="E24" s="107">
        <v>376254</v>
      </c>
    </row>
    <row r="25" spans="1:5" ht="34.5" customHeight="1" thickBot="1">
      <c r="A25" s="91" t="s">
        <v>191</v>
      </c>
      <c r="B25" s="93">
        <v>15</v>
      </c>
      <c r="C25" s="94">
        <v>6</v>
      </c>
      <c r="D25" s="95">
        <v>40</v>
      </c>
      <c r="E25" s="107">
        <v>111000</v>
      </c>
    </row>
    <row r="26" spans="1:5" ht="34.5" customHeight="1" thickBot="1">
      <c r="A26" s="91" t="s">
        <v>192</v>
      </c>
      <c r="B26" s="93">
        <v>17</v>
      </c>
      <c r="C26" s="94">
        <v>12</v>
      </c>
      <c r="D26" s="95">
        <v>70.6</v>
      </c>
      <c r="E26" s="107">
        <v>501672</v>
      </c>
    </row>
    <row r="27" spans="1:5" ht="34.5" customHeight="1" thickBot="1">
      <c r="A27" s="91" t="s">
        <v>193</v>
      </c>
      <c r="B27" s="93">
        <v>31</v>
      </c>
      <c r="C27" s="94">
        <v>17</v>
      </c>
      <c r="D27" s="95">
        <v>54.8</v>
      </c>
      <c r="E27" s="107">
        <v>594172</v>
      </c>
    </row>
    <row r="28" spans="1:5" ht="34.5" customHeight="1" thickBot="1">
      <c r="A28" s="91" t="s">
        <v>194</v>
      </c>
      <c r="B28" s="93">
        <v>36</v>
      </c>
      <c r="C28" s="94">
        <v>17</v>
      </c>
      <c r="D28" s="95">
        <v>47.2</v>
      </c>
      <c r="E28" s="107">
        <v>524254</v>
      </c>
    </row>
    <row r="29" spans="1:5" ht="34.5" customHeight="1" thickBot="1">
      <c r="A29" s="91" t="s">
        <v>289</v>
      </c>
      <c r="B29" s="93">
        <v>11</v>
      </c>
      <c r="C29" s="94">
        <v>4</v>
      </c>
      <c r="D29" s="95">
        <v>36.4</v>
      </c>
      <c r="E29" s="107">
        <v>213836</v>
      </c>
    </row>
    <row r="30" spans="1:5" ht="34.5" customHeight="1" thickBot="1">
      <c r="A30" s="92" t="s">
        <v>292</v>
      </c>
      <c r="B30" s="96">
        <f>SUM(B21:B29)</f>
        <v>198</v>
      </c>
      <c r="C30" s="96">
        <f>SUM(C21:C29)</f>
        <v>93</v>
      </c>
      <c r="D30" s="98">
        <f>C30/B30*100</f>
        <v>46.96969696969697</v>
      </c>
      <c r="E30" s="107">
        <f>SUM(E21:E29)</f>
        <v>2909106</v>
      </c>
    </row>
  </sheetData>
  <sheetProtection/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6" sqref="F6"/>
    </sheetView>
  </sheetViews>
  <sheetFormatPr defaultColWidth="11.57421875" defaultRowHeight="15"/>
  <cols>
    <col min="1" max="1" width="35.7109375" style="36" customWidth="1"/>
    <col min="2" max="2" width="30.140625" style="36" bestFit="1" customWidth="1"/>
    <col min="3" max="3" width="21.421875" style="36" bestFit="1" customWidth="1"/>
    <col min="4" max="4" width="33.00390625" style="36" bestFit="1" customWidth="1"/>
    <col min="5" max="5" width="17.140625" style="36" customWidth="1"/>
    <col min="6" max="6" width="34.28125" style="36" customWidth="1"/>
    <col min="7" max="16384" width="11.57421875" style="36" customWidth="1"/>
  </cols>
  <sheetData>
    <row r="1" ht="20.25">
      <c r="A1" s="49" t="s">
        <v>252</v>
      </c>
    </row>
    <row r="2" ht="14.25">
      <c r="A2" s="87" t="s">
        <v>262</v>
      </c>
    </row>
    <row r="3" spans="1:4" s="47" customFormat="1" ht="37.5" customHeight="1">
      <c r="A3" s="111" t="s">
        <v>124</v>
      </c>
      <c r="B3" s="111" t="s">
        <v>123</v>
      </c>
      <c r="C3" s="111" t="s">
        <v>125</v>
      </c>
      <c r="D3" s="111" t="s">
        <v>126</v>
      </c>
    </row>
    <row r="4" spans="1:4" s="47" customFormat="1" ht="37.5" customHeight="1">
      <c r="A4" s="112" t="s">
        <v>158</v>
      </c>
      <c r="B4" s="112" t="s">
        <v>133</v>
      </c>
      <c r="C4" s="112" t="s">
        <v>135</v>
      </c>
      <c r="D4" s="112">
        <v>384</v>
      </c>
    </row>
    <row r="5" spans="1:4" s="47" customFormat="1" ht="37.5" customHeight="1">
      <c r="A5" s="112" t="s">
        <v>157</v>
      </c>
      <c r="B5" s="112" t="s">
        <v>133</v>
      </c>
      <c r="C5" s="112" t="s">
        <v>135</v>
      </c>
      <c r="D5" s="112">
        <v>322</v>
      </c>
    </row>
    <row r="6" spans="1:4" s="47" customFormat="1" ht="37.5" customHeight="1">
      <c r="A6" s="112" t="s">
        <v>158</v>
      </c>
      <c r="B6" s="112" t="s">
        <v>136</v>
      </c>
      <c r="C6" s="112" t="s">
        <v>135</v>
      </c>
      <c r="D6" s="112">
        <v>306</v>
      </c>
    </row>
    <row r="7" spans="1:4" s="47" customFormat="1" ht="37.5" customHeight="1">
      <c r="A7" s="112" t="s">
        <v>161</v>
      </c>
      <c r="B7" s="112" t="s">
        <v>136</v>
      </c>
      <c r="C7" s="112" t="s">
        <v>137</v>
      </c>
      <c r="D7" s="112">
        <v>257</v>
      </c>
    </row>
    <row r="8" spans="1:4" s="47" customFormat="1" ht="37.5" customHeight="1">
      <c r="A8" s="112" t="s">
        <v>160</v>
      </c>
      <c r="B8" s="112" t="s">
        <v>133</v>
      </c>
      <c r="C8" s="112" t="s">
        <v>134</v>
      </c>
      <c r="D8" s="112">
        <v>197</v>
      </c>
    </row>
    <row r="9" spans="1:4" s="47" customFormat="1" ht="37.5" customHeight="1">
      <c r="A9" s="112" t="s">
        <v>158</v>
      </c>
      <c r="B9" s="112" t="s">
        <v>141</v>
      </c>
      <c r="C9" s="112" t="s">
        <v>142</v>
      </c>
      <c r="D9" s="112">
        <v>156</v>
      </c>
    </row>
    <row r="10" spans="1:4" s="47" customFormat="1" ht="37.5" customHeight="1">
      <c r="A10" s="112" t="s">
        <v>158</v>
      </c>
      <c r="B10" s="112" t="s">
        <v>140</v>
      </c>
      <c r="C10" s="112" t="s">
        <v>135</v>
      </c>
      <c r="D10" s="112">
        <v>93</v>
      </c>
    </row>
    <row r="11" spans="1:4" s="47" customFormat="1" ht="37.5" customHeight="1">
      <c r="A11" s="112" t="s">
        <v>163</v>
      </c>
      <c r="B11" s="112" t="s">
        <v>143</v>
      </c>
      <c r="C11" s="112" t="s">
        <v>144</v>
      </c>
      <c r="D11" s="112" t="s">
        <v>145</v>
      </c>
    </row>
    <row r="12" spans="1:4" s="47" customFormat="1" ht="37.5" customHeight="1">
      <c r="A12" s="112" t="s">
        <v>162</v>
      </c>
      <c r="B12" s="112" t="s">
        <v>143</v>
      </c>
      <c r="C12" s="112" t="s">
        <v>144</v>
      </c>
      <c r="D12" s="112" t="s">
        <v>145</v>
      </c>
    </row>
    <row r="13" s="47" customFormat="1" ht="14.25"/>
    <row r="14" s="47" customFormat="1" ht="14.25"/>
    <row r="15" s="47" customFormat="1" ht="14.25"/>
    <row r="16" s="47" customFormat="1" ht="29.25" customHeight="1"/>
    <row r="17" s="47" customFormat="1" ht="29.25" customHeight="1"/>
    <row r="18" s="47" customFormat="1" ht="29.25" customHeight="1"/>
    <row r="19" s="47" customFormat="1" ht="29.25" customHeight="1"/>
    <row r="20" s="47" customFormat="1" ht="14.25"/>
    <row r="21" s="47" customFormat="1" ht="29.25" customHeight="1"/>
    <row r="22" s="47" customFormat="1" ht="14.25"/>
    <row r="23" s="47" customFormat="1" ht="14.25"/>
    <row r="24" s="47" customFormat="1" ht="29.25" customHeight="1"/>
    <row r="25" s="47" customFormat="1" ht="29.25" customHeight="1"/>
    <row r="26" ht="14.25">
      <c r="C26" s="46"/>
    </row>
    <row r="27" ht="14.25">
      <c r="C27" s="46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kutzner</dc:creator>
  <cp:keywords/>
  <dc:description/>
  <cp:lastModifiedBy>Fries</cp:lastModifiedBy>
  <cp:lastPrinted>2010-03-05T12:07:10Z</cp:lastPrinted>
  <dcterms:created xsi:type="dcterms:W3CDTF">2009-12-01T10:00:41Z</dcterms:created>
  <dcterms:modified xsi:type="dcterms:W3CDTF">2011-04-12T08:07:57Z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